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vp-zadar_web\dokumenti_i_objave\"/>
    </mc:Choice>
  </mc:AlternateContent>
  <xr:revisionPtr revIDLastSave="0" documentId="8_{B0200788-91FC-4E3A-821E-6B46FA9A8F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ŽETAK" sheetId="1" r:id="rId1"/>
    <sheet name="IZVR. PO EKONOM. KLAS -PRIHODI" sheetId="2" r:id="rId2"/>
    <sheet name="IZVR.PO EKONOM KLAS.-RASHODI" sheetId="3" r:id="rId3"/>
    <sheet name="IZVR.PO IZVORIMA FINANCIR" sheetId="6" r:id="rId4"/>
    <sheet name="IZVR.PO FUNKCIJSKOJ KLASIFIKACI" sheetId="4" r:id="rId5"/>
    <sheet name="Račun financiranja" sheetId="5" r:id="rId6"/>
    <sheet name="IZVR. POSEBNI DIO " sheetId="8" r:id="rId7"/>
  </sheets>
  <calcPr calcId="191029"/>
</workbook>
</file>

<file path=xl/calcChain.xml><?xml version="1.0" encoding="utf-8"?>
<calcChain xmlns="http://schemas.openxmlformats.org/spreadsheetml/2006/main">
  <c r="G10" i="1" l="1"/>
  <c r="F12" i="1"/>
  <c r="F10" i="1" s="1"/>
  <c r="G13" i="1"/>
  <c r="G16" i="1" s="1"/>
  <c r="F14" i="1"/>
  <c r="F15" i="1"/>
  <c r="I24" i="1"/>
  <c r="K26" i="1"/>
  <c r="F27" i="1"/>
  <c r="F26" i="1" s="1"/>
  <c r="G27" i="1"/>
  <c r="G26" i="1" s="1"/>
  <c r="K27" i="1"/>
  <c r="F28" i="1"/>
  <c r="G28" i="1"/>
  <c r="H28" i="1"/>
  <c r="F13" i="1" l="1"/>
  <c r="F16" i="1"/>
  <c r="E28" i="2"/>
  <c r="D28" i="2"/>
  <c r="C28" i="2"/>
  <c r="H10" i="5" l="1"/>
  <c r="H9" i="5" s="1"/>
  <c r="D14" i="2" l="1"/>
  <c r="D19" i="2"/>
  <c r="D11" i="2"/>
  <c r="D8" i="2"/>
  <c r="E21" i="2"/>
  <c r="E13" i="2"/>
  <c r="E10" i="2"/>
  <c r="C20" i="2"/>
  <c r="D56" i="3"/>
  <c r="D51" i="3"/>
  <c r="D47" i="3"/>
  <c r="E37" i="3"/>
  <c r="E34" i="3" l="1"/>
  <c r="E27" i="3"/>
  <c r="C41" i="3"/>
  <c r="E52" i="3"/>
  <c r="E51" i="3" s="1"/>
  <c r="D52" i="3"/>
  <c r="C52" i="3"/>
  <c r="C51" i="3" s="1"/>
  <c r="E67" i="3"/>
  <c r="E65" i="3"/>
  <c r="E63" i="3"/>
  <c r="E62" i="3"/>
  <c r="F13" i="6"/>
  <c r="E9" i="6"/>
  <c r="E7" i="6" s="1"/>
  <c r="D7" i="6"/>
  <c r="D115" i="8" l="1"/>
  <c r="D128" i="8"/>
  <c r="D125" i="8"/>
  <c r="E58" i="3" s="1"/>
  <c r="E57" i="3" s="1"/>
  <c r="C113" i="8"/>
  <c r="D60" i="3" s="1"/>
  <c r="D120" i="8"/>
  <c r="D113" i="8" l="1"/>
  <c r="E64" i="3"/>
  <c r="D95" i="8"/>
  <c r="D103" i="8"/>
  <c r="D102" i="8" s="1"/>
  <c r="D101" i="8" s="1"/>
  <c r="C102" i="8"/>
  <c r="C101" i="8" s="1"/>
  <c r="C63" i="8"/>
  <c r="D63" i="8"/>
  <c r="C107" i="8"/>
  <c r="C106" i="8" s="1"/>
  <c r="C105" i="8" s="1"/>
  <c r="C14" i="8" s="1"/>
  <c r="D25" i="6" s="1"/>
  <c r="D108" i="8"/>
  <c r="D107" i="8" s="1"/>
  <c r="C94" i="8"/>
  <c r="C93" i="8" s="1"/>
  <c r="C12" i="8" s="1"/>
  <c r="D23" i="6" s="1"/>
  <c r="C90" i="8"/>
  <c r="D90" i="8"/>
  <c r="D86" i="8"/>
  <c r="D19" i="3" l="1"/>
  <c r="E107" i="8"/>
  <c r="D106" i="8"/>
  <c r="C51" i="8"/>
  <c r="D8" i="3" s="1"/>
  <c r="D31" i="8"/>
  <c r="D22" i="8"/>
  <c r="E106" i="8" l="1"/>
  <c r="D105" i="8"/>
  <c r="D14" i="8" s="1"/>
  <c r="E25" i="6" s="1"/>
  <c r="D7" i="2" l="1"/>
  <c r="I11" i="1" s="1"/>
  <c r="E49" i="3" l="1"/>
  <c r="E46" i="3"/>
  <c r="E44" i="3"/>
  <c r="E43" i="3"/>
  <c r="E42" i="3"/>
  <c r="E41" i="3" s="1"/>
  <c r="E40" i="3"/>
  <c r="E39" i="3"/>
  <c r="E38" i="3"/>
  <c r="E36" i="3"/>
  <c r="E35" i="3"/>
  <c r="E33" i="3"/>
  <c r="E30" i="3"/>
  <c r="E29" i="3"/>
  <c r="E28" i="3"/>
  <c r="E26" i="3"/>
  <c r="E23" i="3"/>
  <c r="E22" i="3"/>
  <c r="E21" i="3"/>
  <c r="E11" i="3"/>
  <c r="C57" i="3"/>
  <c r="C20" i="3"/>
  <c r="C32" i="3"/>
  <c r="C7" i="6" l="1"/>
  <c r="E18" i="3"/>
  <c r="E61" i="3"/>
  <c r="D119" i="8"/>
  <c r="D118" i="8" s="1"/>
  <c r="D13" i="8" s="1"/>
  <c r="E24" i="6" s="1"/>
  <c r="F24" i="6" s="1"/>
  <c r="D84" i="8"/>
  <c r="D62" i="8" s="1"/>
  <c r="E31" i="3"/>
  <c r="D99" i="8"/>
  <c r="E17" i="3"/>
  <c r="E15" i="3"/>
  <c r="E13" i="3"/>
  <c r="E12" i="3"/>
  <c r="E10" i="3"/>
  <c r="E32" i="3" l="1"/>
  <c r="D126" i="8"/>
  <c r="C17" i="2" l="1"/>
  <c r="E17" i="2"/>
  <c r="E66" i="3"/>
  <c r="C66" i="3"/>
  <c r="E20" i="3" l="1"/>
  <c r="D59" i="8" l="1"/>
  <c r="D112" i="8"/>
  <c r="D124" i="8"/>
  <c r="D123" i="8" s="1"/>
  <c r="E113" i="8" l="1"/>
  <c r="C123" i="8"/>
  <c r="C119" i="8"/>
  <c r="C50" i="8" l="1"/>
  <c r="E90" i="8" l="1"/>
  <c r="E84" i="8"/>
  <c r="E63" i="8"/>
  <c r="C49" i="8"/>
  <c r="D51" i="8"/>
  <c r="D46" i="8"/>
  <c r="D30" i="8"/>
  <c r="D21" i="8"/>
  <c r="D20" i="8" s="1"/>
  <c r="D19" i="8" s="1"/>
  <c r="C27" i="6"/>
  <c r="G8" i="6"/>
  <c r="G9" i="6"/>
  <c r="G10" i="6"/>
  <c r="E51" i="8" l="1"/>
  <c r="D50" i="8"/>
  <c r="D29" i="8"/>
  <c r="D45" i="8"/>
  <c r="E46" i="8"/>
  <c r="E31" i="8"/>
  <c r="E21" i="8"/>
  <c r="D44" i="8" l="1"/>
  <c r="D122" i="8"/>
  <c r="C122" i="8"/>
  <c r="C118" i="8"/>
  <c r="C13" i="8" s="1"/>
  <c r="D24" i="6" s="1"/>
  <c r="C112" i="8"/>
  <c r="C110" i="8" s="1"/>
  <c r="D98" i="8"/>
  <c r="D97" i="8" s="1"/>
  <c r="C98" i="8"/>
  <c r="C97" i="8" s="1"/>
  <c r="D89" i="8"/>
  <c r="C89" i="8"/>
  <c r="C88" i="8" s="1"/>
  <c r="C62" i="8"/>
  <c r="C61" i="8" s="1"/>
  <c r="D43" i="8"/>
  <c r="C45" i="8"/>
  <c r="E45" i="8" s="1"/>
  <c r="D28" i="8"/>
  <c r="C30" i="8"/>
  <c r="E30" i="8" s="1"/>
  <c r="C20" i="8"/>
  <c r="D15" i="8" l="1"/>
  <c r="C15" i="8"/>
  <c r="I26" i="1" s="1"/>
  <c r="I27" i="1" s="1"/>
  <c r="C11" i="8"/>
  <c r="D22" i="6" s="1"/>
  <c r="C48" i="8"/>
  <c r="E95" i="8"/>
  <c r="D94" i="8"/>
  <c r="D110" i="8"/>
  <c r="E110" i="8" s="1"/>
  <c r="G24" i="6"/>
  <c r="E112" i="8"/>
  <c r="E89" i="8"/>
  <c r="D26" i="6"/>
  <c r="D111" i="8"/>
  <c r="C43" i="8"/>
  <c r="E43" i="8" s="1"/>
  <c r="C44" i="8"/>
  <c r="E44" i="8" s="1"/>
  <c r="C28" i="8"/>
  <c r="E28" i="8" s="1"/>
  <c r="C29" i="8"/>
  <c r="E29" i="8" s="1"/>
  <c r="C19" i="8"/>
  <c r="E20" i="8"/>
  <c r="D88" i="8"/>
  <c r="C111" i="8"/>
  <c r="C10" i="8" s="1"/>
  <c r="D21" i="6" s="1"/>
  <c r="E62" i="8"/>
  <c r="C18" i="8"/>
  <c r="F10" i="6"/>
  <c r="F8" i="6"/>
  <c r="C17" i="8" l="1"/>
  <c r="C9" i="8"/>
  <c r="C8" i="8" s="1"/>
  <c r="E94" i="8"/>
  <c r="D93" i="8"/>
  <c r="E26" i="6"/>
  <c r="F26" i="6" s="1"/>
  <c r="E111" i="8"/>
  <c r="D11" i="8"/>
  <c r="E88" i="8"/>
  <c r="E19" i="8"/>
  <c r="D18" i="8"/>
  <c r="E18" i="8" s="1"/>
  <c r="D61" i="8"/>
  <c r="E61" i="8" s="1"/>
  <c r="A1" i="6"/>
  <c r="F9" i="6"/>
  <c r="E93" i="8" l="1"/>
  <c r="D12" i="8"/>
  <c r="E23" i="6" s="1"/>
  <c r="C9" i="4"/>
  <c r="D20" i="6"/>
  <c r="D27" i="6" s="1"/>
  <c r="E11" i="8"/>
  <c r="E22" i="6"/>
  <c r="D10" i="8"/>
  <c r="G7" i="6"/>
  <c r="F7" i="6"/>
  <c r="E10" i="8" l="1"/>
  <c r="E21" i="6"/>
  <c r="G22" i="6"/>
  <c r="D49" i="8"/>
  <c r="E59" i="8"/>
  <c r="D9" i="8" l="1"/>
  <c r="D8" i="8" s="1"/>
  <c r="D48" i="8"/>
  <c r="E49" i="8"/>
  <c r="G21" i="6"/>
  <c r="F21" i="6"/>
  <c r="E50" i="8"/>
  <c r="E48" i="8"/>
  <c r="E20" i="6" l="1"/>
  <c r="E27" i="6" s="1"/>
  <c r="G27" i="6" s="1"/>
  <c r="E9" i="8"/>
  <c r="D17" i="8"/>
  <c r="F20" i="6" l="1"/>
  <c r="G20" i="6"/>
  <c r="E17" i="8"/>
  <c r="D9" i="4"/>
  <c r="F27" i="6"/>
  <c r="C8" i="4"/>
  <c r="C7" i="4" s="1"/>
  <c r="E48" i="3" l="1"/>
  <c r="E47" i="3" s="1"/>
  <c r="G47" i="3" s="1"/>
  <c r="E9" i="3"/>
  <c r="C9" i="3"/>
  <c r="D57" i="3"/>
  <c r="D55" i="3" s="1"/>
  <c r="I15" i="1" s="1"/>
  <c r="E56" i="3"/>
  <c r="D48" i="3"/>
  <c r="D61" i="3"/>
  <c r="C56" i="3"/>
  <c r="D41" i="3"/>
  <c r="D16" i="3"/>
  <c r="D14" i="3"/>
  <c r="D20" i="3"/>
  <c r="C14" i="3"/>
  <c r="E14" i="3"/>
  <c r="C16" i="3"/>
  <c r="E16" i="3"/>
  <c r="C25" i="3"/>
  <c r="E25" i="3"/>
  <c r="C48" i="3"/>
  <c r="C47" i="3" s="1"/>
  <c r="C61" i="3"/>
  <c r="C60" i="3" s="1"/>
  <c r="F56" i="3" l="1"/>
  <c r="E60" i="3"/>
  <c r="G60" i="3" s="1"/>
  <c r="F47" i="3"/>
  <c r="C8" i="3"/>
  <c r="E19" i="3"/>
  <c r="E8" i="3"/>
  <c r="G8" i="3" s="1"/>
  <c r="C55" i="3"/>
  <c r="H15" i="1" s="1"/>
  <c r="D7" i="3"/>
  <c r="I14" i="1" s="1"/>
  <c r="I13" i="1" s="1"/>
  <c r="C19" i="3"/>
  <c r="E30" i="2"/>
  <c r="E27" i="2" s="1"/>
  <c r="D30" i="2"/>
  <c r="D27" i="2" s="1"/>
  <c r="D26" i="2" s="1"/>
  <c r="I12" i="1" s="1"/>
  <c r="I10" i="1" s="1"/>
  <c r="I16" i="1" s="1"/>
  <c r="I25" i="1" s="1"/>
  <c r="C30" i="2"/>
  <c r="C27" i="2" s="1"/>
  <c r="E15" i="2"/>
  <c r="C15" i="2"/>
  <c r="C14" i="2" s="1"/>
  <c r="E20" i="2"/>
  <c r="E19" i="2" s="1"/>
  <c r="G19" i="2" s="1"/>
  <c r="E9" i="2"/>
  <c r="G19" i="3" l="1"/>
  <c r="E7" i="3"/>
  <c r="J14" i="1" s="1"/>
  <c r="E55" i="3"/>
  <c r="J15" i="1" s="1"/>
  <c r="F60" i="3"/>
  <c r="D68" i="3"/>
  <c r="E14" i="2"/>
  <c r="G14" i="2" s="1"/>
  <c r="C26" i="2"/>
  <c r="H12" i="1" s="1"/>
  <c r="F8" i="3"/>
  <c r="F19" i="3"/>
  <c r="C7" i="3"/>
  <c r="H14" i="1" s="1"/>
  <c r="H13" i="1" s="1"/>
  <c r="F27" i="2"/>
  <c r="L15" i="1" l="1"/>
  <c r="K15" i="1"/>
  <c r="J13" i="1"/>
  <c r="L14" i="1"/>
  <c r="K14" i="1"/>
  <c r="F55" i="3"/>
  <c r="G55" i="3"/>
  <c r="G7" i="3"/>
  <c r="E26" i="2"/>
  <c r="J12" i="1" s="1"/>
  <c r="K12" i="1" s="1"/>
  <c r="C68" i="3"/>
  <c r="F7" i="3"/>
  <c r="E68" i="3"/>
  <c r="G68" i="3" s="1"/>
  <c r="L13" i="1" l="1"/>
  <c r="K13" i="1"/>
  <c r="F26" i="2"/>
  <c r="B8" i="4"/>
  <c r="B7" i="4" s="1"/>
  <c r="F68" i="3"/>
  <c r="D8" i="4"/>
  <c r="D7" i="4" s="1"/>
  <c r="F7" i="4" s="1"/>
  <c r="E23" i="2"/>
  <c r="C23" i="2"/>
  <c r="C22" i="2" s="1"/>
  <c r="E12" i="2"/>
  <c r="C12" i="2"/>
  <c r="C11" i="2" s="1"/>
  <c r="C9" i="2"/>
  <c r="E8" i="2"/>
  <c r="D33" i="2" l="1"/>
  <c r="E7" i="4"/>
  <c r="C8" i="2"/>
  <c r="E22" i="2"/>
  <c r="F14" i="2"/>
  <c r="C19" i="2"/>
  <c r="F19" i="2" s="1"/>
  <c r="E11" i="2"/>
  <c r="G11" i="2" l="1"/>
  <c r="F11" i="2"/>
  <c r="E7" i="2"/>
  <c r="J11" i="1" s="1"/>
  <c r="C7" i="2"/>
  <c r="H11" i="1" s="1"/>
  <c r="H10" i="1" s="1"/>
  <c r="H16" i="1" s="1"/>
  <c r="E8" i="8"/>
  <c r="L11" i="1" l="1"/>
  <c r="K11" i="1"/>
  <c r="J10" i="1"/>
  <c r="G7" i="2"/>
  <c r="E33" i="2"/>
  <c r="G33" i="2" s="1"/>
  <c r="C33" i="2"/>
  <c r="F7" i="2"/>
  <c r="J16" i="1" l="1"/>
  <c r="K10" i="1"/>
  <c r="L10" i="1"/>
  <c r="F33" i="2"/>
  <c r="K16" i="1" l="1"/>
  <c r="J25" i="1"/>
  <c r="L16" i="1"/>
  <c r="L25" i="1" l="1"/>
  <c r="J28" i="1"/>
  <c r="K28" i="1" l="1"/>
  <c r="L28" i="1"/>
</calcChain>
</file>

<file path=xl/sharedStrings.xml><?xml version="1.0" encoding="utf-8"?>
<sst xmlns="http://schemas.openxmlformats.org/spreadsheetml/2006/main" count="365" uniqueCount="193">
  <si>
    <t>I. OPĆI DIO</t>
  </si>
  <si>
    <t>A) SAŽETAK RAČUNA PRIHODA I RASHODA</t>
  </si>
  <si>
    <t>Izvršenje 2021.**</t>
  </si>
  <si>
    <t>Plan 2022.**</t>
  </si>
  <si>
    <t>INDEKS</t>
  </si>
  <si>
    <t>PRIHODI UKUPNO</t>
  </si>
  <si>
    <t>PRIHODI POSLOVANJA</t>
  </si>
  <si>
    <t>PRIHODI OD PRODAJE NEFINANCIJSKE IMOVINE</t>
  </si>
  <si>
    <t>RASHODI UKUPNO</t>
  </si>
  <si>
    <t>RASHODI ZA NABAVU NEFINANCIJSKE IMOVINE</t>
  </si>
  <si>
    <t>RAZLIKA - VIŠAK / MANJAK</t>
  </si>
  <si>
    <t>B) SAŽETAK RAČUNA FINANCIRANJA</t>
  </si>
  <si>
    <t>Izvršenje 2021.</t>
  </si>
  <si>
    <t>Plan 2022.</t>
  </si>
  <si>
    <t>OPĆI DIO</t>
  </si>
  <si>
    <t xml:space="preserve"> IZVJEŠTAJ O PRIHODIMA PO EKONOMSKOJ KLASIFIKACIJI</t>
  </si>
  <si>
    <t>RN</t>
  </si>
  <si>
    <t>NAZIV RAČUNA</t>
  </si>
  <si>
    <t>INDEX</t>
  </si>
  <si>
    <t>Pomoći iz inozemstva i od subjekata unutar općeg proračuna</t>
  </si>
  <si>
    <t>Pomoći proračunskim korisnicima iz proračuna koji im nije nadležan</t>
  </si>
  <si>
    <t>Prihodi od upravnih i administrativnih pristojbi, pristojbi po posebnim propisima i naknada</t>
  </si>
  <si>
    <t>Prihodi po posebnim propisima</t>
  </si>
  <si>
    <t>Prihodi od prodaje proizvoda i robe te pruženih usluga i prihodi od donacija</t>
  </si>
  <si>
    <t>Prihodi od prodaje proizvoda i robe te pruženih usluga</t>
  </si>
  <si>
    <t>Prihodi od pruženih usluga</t>
  </si>
  <si>
    <t>Prihodi iz nadležnog proračuna za financiranje redovne djelatnosti proračunskih korisnika</t>
  </si>
  <si>
    <t>Prihodi iz nadležnog proračuna za financiranje rashoda poslovanja</t>
  </si>
  <si>
    <t>Ostali prihodi</t>
  </si>
  <si>
    <t>Prihodi od prodaje prijevoznih sredstava</t>
  </si>
  <si>
    <t>Prihodi od prodaje proizvedene dugotrajne imovine</t>
  </si>
  <si>
    <t>Prijevozna sredstva u cestovnom prometu</t>
  </si>
  <si>
    <t xml:space="preserve"> IZVJEŠTAJ O RASHODIMA PO EKONOMSKOJ KLASIFIKACIJI</t>
  </si>
  <si>
    <t>RASHODI POSLOVANJA</t>
  </si>
  <si>
    <t>Rashodi za zaposlene</t>
  </si>
  <si>
    <t>Plaće</t>
  </si>
  <si>
    <t>Plaće za redovan rad</t>
  </si>
  <si>
    <t>Plaće za prekovremeni rad</t>
  </si>
  <si>
    <t>Plaće za posebne uvjete rada</t>
  </si>
  <si>
    <t>Ostali rashodi za zaposlene</t>
  </si>
  <si>
    <t>Doprinosi na plaće</t>
  </si>
  <si>
    <t>Doprinos za mirovinsko osiguranje</t>
  </si>
  <si>
    <t>Doprinos za zdravstveno osiguranje</t>
  </si>
  <si>
    <t>Materijalni rashodi</t>
  </si>
  <si>
    <t>Naknade troškova zaposlenima</t>
  </si>
  <si>
    <t>Službena putovanja</t>
  </si>
  <si>
    <t>Naknada za prijevoz</t>
  </si>
  <si>
    <t>Stručno usavršavanje zaposlenika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</si>
  <si>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</si>
  <si>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</si>
  <si>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</si>
  <si>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</si>
  <si>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</si>
  <si>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</si>
  <si>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</si>
  <si>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</si>
  <si>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</si>
  <si>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</si>
  <si>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Komunalne usluge</t>
  </si>
  <si>
    <t>Zakupnine i najamnine</t>
  </si>
  <si>
    <t>Zdravstvene i veterunarske usluge</t>
  </si>
  <si>
    <t>Intelektualne i osobne usluge</t>
  </si>
  <si>
    <t>Računalne usluge</t>
  </si>
  <si>
    <t>Ostale usluge</t>
  </si>
  <si>
    <t>Ostali nespomenuti rashodi poslovanja</t>
  </si>
  <si>
    <t>Premije osiguranja</t>
  </si>
  <si>
    <t>Reprezentacija</t>
  </si>
  <si>
    <t>Pristojbe i naknade</t>
  </si>
  <si>
    <t>Ostali nespomenuti rahodi</t>
  </si>
  <si>
    <t>Financijski rashodi</t>
  </si>
  <si>
    <t>Ostali financijski rashodi</t>
  </si>
  <si>
    <t>Bankarske usluge i usluge platnog prometa</t>
  </si>
  <si>
    <t>Zatezne kamate</t>
  </si>
  <si>
    <t>RASHODI ZA NABAVU NEFIN. IMOVINE</t>
  </si>
  <si>
    <t>Rashodi za nabavu proizvedene dugotrajne imovine</t>
  </si>
  <si>
    <t>Postrojenje i opreme</t>
  </si>
  <si>
    <t>Uredska oprema i namještaj</t>
  </si>
  <si>
    <t>Komunikacijska oprema</t>
  </si>
  <si>
    <t>Oprema za održavanje i zaštitu</t>
  </si>
  <si>
    <t>Uređaji, strojevi i oprema za ostale namjene</t>
  </si>
  <si>
    <t>SVEUKUPNO 3+4</t>
  </si>
  <si>
    <t>Rashodi za nabavu neproizvedene dugotrajne imovine</t>
  </si>
  <si>
    <t>Nematerijalna imovina</t>
  </si>
  <si>
    <t>Ostala nematerijalna imovina</t>
  </si>
  <si>
    <t>Plaća u naravi</t>
  </si>
  <si>
    <t>UKUPNO PRIHODI (6+7)</t>
  </si>
  <si>
    <t>IZVJEŠTAJ O RASHODIMA PREMA FUNKCIJSKOJ KLASIFIKACIJI</t>
  </si>
  <si>
    <t>BROJČANA OZNAKA I NAZIV FUNKCIJSKE KLASIFIKACIJE</t>
  </si>
  <si>
    <t>UKUPNI RASHODI</t>
  </si>
  <si>
    <t>03 Javni red i sigurnost</t>
  </si>
  <si>
    <t>032 Usluge protupožarne zaštite</t>
  </si>
  <si>
    <t>B. RAČUN FINANCIRANJA</t>
  </si>
  <si>
    <t>Razred</t>
  </si>
  <si>
    <t>Skupina</t>
  </si>
  <si>
    <t>Izvor</t>
  </si>
  <si>
    <t>Naziv</t>
  </si>
  <si>
    <t>Primici od financijske imovine i zaduživanja</t>
  </si>
  <si>
    <t>Primici od zaduživanja</t>
  </si>
  <si>
    <t>Namjenski primici od zaduživanja</t>
  </si>
  <si>
    <t>Izdaci za financijsku imovinu i otplate zajmova</t>
  </si>
  <si>
    <t>Izdaci za otplatu glavnice primljenih kredita i zajmova</t>
  </si>
  <si>
    <t>Opći prihodi i primici</t>
  </si>
  <si>
    <t>Vlastiti prihodi</t>
  </si>
  <si>
    <t>IZVOR</t>
  </si>
  <si>
    <t>NAZIV PRIHODA</t>
  </si>
  <si>
    <t>VLASTITI PRIHODI</t>
  </si>
  <si>
    <t>PRIHODI ZA POSEBNE NAMJENE</t>
  </si>
  <si>
    <t>OPĆI PRIHODI I PRIMICI</t>
  </si>
  <si>
    <t>NAZIV RASHODA</t>
  </si>
  <si>
    <t>UKUPNO RASHODI</t>
  </si>
  <si>
    <t>POSEBNI DIO</t>
  </si>
  <si>
    <t>ŠIFRA</t>
  </si>
  <si>
    <t xml:space="preserve">NAZIV </t>
  </si>
  <si>
    <t>PROGRAM 1046</t>
  </si>
  <si>
    <t>REDOVNA DJELATNOST JVP ZADAR</t>
  </si>
  <si>
    <t>Aktivnost A 1046-01</t>
  </si>
  <si>
    <t>Rashodi za zaposlene standard</t>
  </si>
  <si>
    <t>Izvor financiranja 11</t>
  </si>
  <si>
    <t>Aktivnost A 1046-02</t>
  </si>
  <si>
    <t>Materijalni rashodi - standard</t>
  </si>
  <si>
    <t>Meterijalni rashodi</t>
  </si>
  <si>
    <t>Aktivnost A 1046-03</t>
  </si>
  <si>
    <t>Financijski rashodi - standard</t>
  </si>
  <si>
    <t>Aktivnost A 1046-04</t>
  </si>
  <si>
    <t>Redovna djelatnost JVP Zadar - izvanstandard</t>
  </si>
  <si>
    <t>Izvor financiranja 31</t>
  </si>
  <si>
    <t>Izvor financiranja 41</t>
  </si>
  <si>
    <t>Kapitalni rashodi JVP Zadar - izvanstandard</t>
  </si>
  <si>
    <t>RKP: 36022</t>
  </si>
  <si>
    <t>JAVNA VATROGASNA POSTROJBA ZADAR</t>
  </si>
  <si>
    <t>Prihodi za posebne namjene</t>
  </si>
  <si>
    <t>IZVORI FINANCIRANJA UKUPNO</t>
  </si>
  <si>
    <t>UKUPNI PRIHODI</t>
  </si>
  <si>
    <t>IZVJEŠTAJ O PRIHODIMA I RASHODIMA PREMA IZVORIMA FINANCIRANJA</t>
  </si>
  <si>
    <t>Ostali nespomenuti rashodi</t>
  </si>
  <si>
    <t>Uređaji i oprema za ostalu namjenu</t>
  </si>
  <si>
    <t>4= 3/2  *100</t>
  </si>
  <si>
    <t>5=4/2*100</t>
  </si>
  <si>
    <t>6=4/3*100</t>
  </si>
  <si>
    <t>DONACIJE</t>
  </si>
  <si>
    <t>VIŠAK PRIHODA</t>
  </si>
  <si>
    <t>Donacije</t>
  </si>
  <si>
    <t>Kapitalni projekt K 1046-06</t>
  </si>
  <si>
    <t>Ulaganje u tuđu imovinu</t>
  </si>
  <si>
    <t>Izvor financiranja 61</t>
  </si>
  <si>
    <t>Prijevozna sredstva</t>
  </si>
  <si>
    <t>Ostale naknade troškova zaposlenima</t>
  </si>
  <si>
    <t>Tekuće pomoći proračunskim korisnicima iz proračuna koji im nije nadležan</t>
  </si>
  <si>
    <t>Donacije od pravnih i fizičkih osoba izvan općeg proračuna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</si>
  <si>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</si>
  <si>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</si>
  <si>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</si>
  <si>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</si>
  <si>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</si>
  <si>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</si>
  <si>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PRENESENI VIŠAK/MANJAK IZ PRETHODNE GODINE</t>
  </si>
  <si>
    <t>PRIJENOS VIŠKA/MANJKA U SLJEDEĆE RAZDOBLJE</t>
  </si>
  <si>
    <t>RASPOREĐENI/KORIŠTENI VIŠAK U RAZDOBLJU</t>
  </si>
  <si>
    <t>Ostali nespomenuti prihodi</t>
  </si>
  <si>
    <t>Kapitalne donacije</t>
  </si>
  <si>
    <t>Prihodi iz nadležnog proračuna i od HZZO-a temeljem ugovornih obveza</t>
  </si>
  <si>
    <t>Višak prihoda</t>
  </si>
  <si>
    <t>Ostala prava</t>
  </si>
  <si>
    <t>Zdravstvene usluge</t>
  </si>
  <si>
    <t>Troškovi sudskih postupaka</t>
  </si>
  <si>
    <t>Ostali rashodi</t>
  </si>
  <si>
    <t>Ostale kazne</t>
  </si>
  <si>
    <t>Izvor financiranja 50</t>
  </si>
  <si>
    <t>POMOĆI IZ DRŽAVNOG PRORAČUNA</t>
  </si>
  <si>
    <t>Tekući projekt T1046-05</t>
  </si>
  <si>
    <t>Nabava vatrogasnog vozila za JVP Zadar</t>
  </si>
  <si>
    <t>Izvor financiranja 81</t>
  </si>
  <si>
    <t>NAMJENSKI PRIMICI OD ZADUŽIVANJA</t>
  </si>
  <si>
    <t>Pomoći iz državnog proračuna</t>
  </si>
  <si>
    <t>Namjenski primici zaduživanja</t>
  </si>
  <si>
    <t>Izvor financiranja 9231</t>
  </si>
  <si>
    <t>Izvor financiranja 9261</t>
  </si>
  <si>
    <t>VIŠAK PRIHODA - vlastiti prihodi</t>
  </si>
  <si>
    <t>VIŠAK PRIHODA- donacije</t>
  </si>
  <si>
    <t>POLUGODIŠNJI IZVJEŠTAJ O IZVRŠENJU FINANCIJSKOG PLANA ZA 2026. GODINU</t>
  </si>
  <si>
    <t>OSTVARENJE/ IZVRŠENJE PRVO POLUGODIŠTE 2026.GODINE</t>
  </si>
  <si>
    <t>OSTVARENJE/ IZVRŠENJE PRVO POLUGODIŠTE 2025. GODINE</t>
  </si>
  <si>
    <t>IZVORNI PLAN  2026. GODINE</t>
  </si>
  <si>
    <t>IZVORNI PLAN 2026. GODINE</t>
  </si>
  <si>
    <t>INDEKS 7=6/4*100</t>
  </si>
  <si>
    <t>INDEKS 8=6/5*100</t>
  </si>
  <si>
    <t>NAMJENSKI PRIMICI ZADUŽIVANJA</t>
  </si>
  <si>
    <t>Kazne, penali i naknade štete</t>
  </si>
  <si>
    <t>NETO FINANCIRANJE</t>
  </si>
  <si>
    <t>VIŠAK/MANJAK + NETO FINANCIRANJE</t>
  </si>
  <si>
    <t>Prihodi od prodaje postrojenja i opreme</t>
  </si>
  <si>
    <t>Uređaji</t>
  </si>
  <si>
    <t>PRIJEDLOG POLUGODIŠNJEG IZVJEŠTAJA O IZVRŠENJU FINANCIJSKOG PLANA JAVNE VATROGASNE POSTROJBE ZADAR ZA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</si>
</sst>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3"/>
      <color indexed="8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i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/>
      </left>
      <right style="thin">
        <color theme="9"/>
      </right>
      <top style="thin">
        <color auto="1"/>
      </top>
      <bottom style="thin">
        <color theme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9"/>
      </right>
      <top style="thin">
        <color auto="1"/>
      </top>
      <bottom style="thin">
        <color theme="9"/>
      </bottom>
      <diagonal/>
    </border>
    <border>
      <left style="thin">
        <color theme="9"/>
      </left>
      <right style="thin">
        <color auto="1"/>
      </right>
      <top style="thin">
        <color auto="1"/>
      </top>
      <bottom style="thin">
        <color theme="9"/>
      </bottom>
      <diagonal/>
    </border>
    <border>
      <left style="thin">
        <color auto="1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auto="1"/>
      </right>
      <top style="thin">
        <color theme="9"/>
      </top>
      <bottom style="thin">
        <color theme="9"/>
      </bottom>
      <diagonal/>
    </border>
    <border>
      <left style="thin">
        <color auto="1"/>
      </left>
      <right/>
      <top/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/>
      <right style="thin">
        <color auto="1"/>
      </right>
      <top/>
      <bottom style="thin">
        <color theme="9"/>
      </bottom>
      <diagonal/>
    </border>
    <border>
      <left style="thin">
        <color auto="1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auto="1"/>
      </right>
      <top style="thin">
        <color theme="9"/>
      </top>
      <bottom style="thin">
        <color theme="9"/>
      </bottom>
      <diagonal/>
    </border>
    <border>
      <left style="thin">
        <color auto="1"/>
      </left>
      <right/>
      <top style="thin">
        <color theme="9"/>
      </top>
      <bottom style="thin">
        <color auto="1"/>
      </bottom>
      <diagonal/>
    </border>
    <border>
      <left/>
      <right/>
      <top style="thin">
        <color theme="9"/>
      </top>
      <bottom style="thin">
        <color auto="1"/>
      </bottom>
      <diagonal/>
    </border>
    <border>
      <left/>
      <right style="thin">
        <color auto="1"/>
      </right>
      <top style="thin">
        <color theme="9"/>
      </top>
      <bottom style="thin">
        <color auto="1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auto="1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theme="9"/>
      </top>
      <bottom/>
      <diagonal/>
    </border>
  </borders>
  <cellStyleXfs count="15">
    <xf numFmtId="0" fontId="0" fillId="0" borderId="0"/>
    <xf numFmtId="0" fontId="9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4" fillId="0" borderId="0"/>
  </cellStyleXfs>
  <cellXfs count="187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7" fillId="2" borderId="2" xfId="0" quotePrefix="1" applyFont="1" applyFill="1" applyBorder="1" applyAlignment="1">
      <alignment horizontal="left" wrapText="1"/>
    </xf>
    <xf numFmtId="0" fontId="7" fillId="2" borderId="3" xfId="0" quotePrefix="1" applyFont="1" applyFill="1" applyBorder="1" applyAlignment="1">
      <alignment horizontal="left" wrapText="1"/>
    </xf>
    <xf numFmtId="0" fontId="7" fillId="2" borderId="3" xfId="0" quotePrefix="1" applyFont="1" applyFill="1" applyBorder="1" applyAlignment="1">
      <alignment horizontal="center" wrapText="1"/>
    </xf>
    <xf numFmtId="0" fontId="7" fillId="2" borderId="3" xfId="0" quotePrefix="1" applyFont="1" applyFill="1" applyBorder="1" applyAlignment="1">
      <alignment horizontal="left"/>
    </xf>
    <xf numFmtId="0" fontId="7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right"/>
    </xf>
    <xf numFmtId="4" fontId="7" fillId="0" borderId="4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4" fillId="0" borderId="0" xfId="0" applyNumberFormat="1" applyFont="1"/>
    <xf numFmtId="4" fontId="0" fillId="0" borderId="0" xfId="0" applyNumberFormat="1"/>
    <xf numFmtId="0" fontId="12" fillId="0" borderId="0" xfId="0" quotePrefix="1" applyFont="1" applyAlignment="1">
      <alignment horizontal="left" wrapText="1"/>
    </xf>
    <xf numFmtId="0" fontId="13" fillId="0" borderId="0" xfId="0" applyFont="1" applyAlignment="1">
      <alignment wrapText="1"/>
    </xf>
    <xf numFmtId="3" fontId="2" fillId="0" borderId="0" xfId="0" applyNumberFormat="1" applyFont="1" applyAlignment="1">
      <alignment horizontal="right"/>
    </xf>
    <xf numFmtId="0" fontId="17" fillId="0" borderId="0" xfId="0" applyFont="1" applyAlignment="1">
      <alignment horizontal="center"/>
    </xf>
    <xf numFmtId="0" fontId="8" fillId="5" borderId="7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center" vertical="center" wrapText="1"/>
    </xf>
    <xf numFmtId="0" fontId="8" fillId="5" borderId="5" xfId="1" applyFont="1" applyFill="1" applyBorder="1" applyAlignment="1">
      <alignment horizontal="center" vertical="center" wrapText="1"/>
    </xf>
    <xf numFmtId="0" fontId="8" fillId="5" borderId="5" xfId="1" applyFont="1" applyFill="1" applyBorder="1" applyAlignment="1">
      <alignment horizontal="center" vertical="center"/>
    </xf>
    <xf numFmtId="0" fontId="8" fillId="5" borderId="8" xfId="1" applyFont="1" applyFill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  <xf numFmtId="0" fontId="19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left" vertical="center"/>
    </xf>
    <xf numFmtId="4" fontId="19" fillId="0" borderId="10" xfId="1" applyNumberFormat="1" applyFont="1" applyBorder="1" applyAlignment="1">
      <alignment horizontal="right" vertical="center"/>
    </xf>
    <xf numFmtId="4" fontId="19" fillId="0" borderId="11" xfId="1" applyNumberFormat="1" applyFont="1" applyBorder="1" applyAlignment="1">
      <alignment horizontal="right" vertical="center"/>
    </xf>
    <xf numFmtId="0" fontId="19" fillId="6" borderId="9" xfId="1" applyFont="1" applyFill="1" applyBorder="1" applyAlignment="1">
      <alignment horizontal="center" vertical="center"/>
    </xf>
    <xf numFmtId="0" fontId="8" fillId="6" borderId="10" xfId="1" applyFont="1" applyFill="1" applyBorder="1" applyAlignment="1">
      <alignment horizontal="left" vertical="center" wrapText="1"/>
    </xf>
    <xf numFmtId="4" fontId="8" fillId="6" borderId="10" xfId="1" applyNumberFormat="1" applyFont="1" applyFill="1" applyBorder="1" applyAlignment="1">
      <alignment horizontal="right" vertical="center"/>
    </xf>
    <xf numFmtId="4" fontId="8" fillId="6" borderId="11" xfId="1" applyNumberFormat="1" applyFont="1" applyFill="1" applyBorder="1" applyAlignment="1">
      <alignment horizontal="right" vertical="center"/>
    </xf>
    <xf numFmtId="0" fontId="20" fillId="7" borderId="9" xfId="1" applyFont="1" applyFill="1" applyBorder="1" applyAlignment="1">
      <alignment horizontal="right" vertical="center"/>
    </xf>
    <xf numFmtId="0" fontId="20" fillId="7" borderId="10" xfId="1" applyFont="1" applyFill="1" applyBorder="1" applyAlignment="1">
      <alignment horizontal="left" vertical="center" wrapText="1"/>
    </xf>
    <xf numFmtId="4" fontId="20" fillId="7" borderId="10" xfId="1" applyNumberFormat="1" applyFont="1" applyFill="1" applyBorder="1" applyAlignment="1">
      <alignment horizontal="right" vertical="center"/>
    </xf>
    <xf numFmtId="4" fontId="20" fillId="7" borderId="11" xfId="1" applyNumberFormat="1" applyFont="1" applyFill="1" applyBorder="1" applyAlignment="1">
      <alignment horizontal="right" vertical="center"/>
    </xf>
    <xf numFmtId="0" fontId="21" fillId="0" borderId="9" xfId="1" applyFont="1" applyBorder="1" applyAlignment="1">
      <alignment horizontal="right" vertical="center"/>
    </xf>
    <xf numFmtId="0" fontId="21" fillId="0" borderId="10" xfId="1" applyFont="1" applyBorder="1" applyAlignment="1">
      <alignment horizontal="left" vertical="center" wrapText="1"/>
    </xf>
    <xf numFmtId="4" fontId="21" fillId="0" borderId="10" xfId="1" applyNumberFormat="1" applyFont="1" applyBorder="1" applyAlignment="1">
      <alignment vertical="center"/>
    </xf>
    <xf numFmtId="4" fontId="21" fillId="0" borderId="11" xfId="1" applyNumberFormat="1" applyFont="1" applyBorder="1" applyAlignment="1">
      <alignment vertical="center"/>
    </xf>
    <xf numFmtId="0" fontId="21" fillId="0" borderId="9" xfId="1" applyFont="1" applyBorder="1" applyAlignment="1">
      <alignment vertical="center"/>
    </xf>
    <xf numFmtId="0" fontId="21" fillId="0" borderId="10" xfId="1" applyFont="1" applyBorder="1" applyAlignment="1">
      <alignment horizontal="left" vertical="center"/>
    </xf>
    <xf numFmtId="0" fontId="19" fillId="0" borderId="10" xfId="1" applyFont="1" applyBorder="1" applyAlignment="1">
      <alignment horizontal="left" vertical="center" wrapText="1"/>
    </xf>
    <xf numFmtId="0" fontId="22" fillId="0" borderId="10" xfId="1" applyFont="1" applyBorder="1" applyAlignment="1">
      <alignment horizontal="center" vertical="center" wrapText="1"/>
    </xf>
    <xf numFmtId="0" fontId="22" fillId="0" borderId="11" xfId="1" applyFont="1" applyBorder="1" applyAlignment="1">
      <alignment horizontal="center" vertical="center" wrapText="1"/>
    </xf>
    <xf numFmtId="0" fontId="9" fillId="0" borderId="0" xfId="1"/>
    <xf numFmtId="0" fontId="18" fillId="0" borderId="11" xfId="1" applyFont="1" applyBorder="1" applyAlignment="1">
      <alignment horizontal="center" vertical="center" wrapText="1"/>
    </xf>
    <xf numFmtId="0" fontId="19" fillId="0" borderId="12" xfId="1" applyFont="1" applyBorder="1" applyAlignment="1">
      <alignment horizontal="left" vertical="center"/>
    </xf>
    <xf numFmtId="0" fontId="19" fillId="0" borderId="13" xfId="1" applyFont="1" applyBorder="1" applyAlignment="1">
      <alignment horizontal="left" vertical="center"/>
    </xf>
    <xf numFmtId="4" fontId="8" fillId="0" borderId="13" xfId="1" applyNumberFormat="1" applyFont="1" applyBorder="1" applyAlignment="1">
      <alignment vertical="center"/>
    </xf>
    <xf numFmtId="4" fontId="8" fillId="0" borderId="13" xfId="1" applyNumberFormat="1" applyFont="1" applyBorder="1" applyAlignment="1">
      <alignment horizontal="right" vertical="center"/>
    </xf>
    <xf numFmtId="2" fontId="8" fillId="0" borderId="13" xfId="1" applyNumberFormat="1" applyFont="1" applyBorder="1" applyAlignment="1">
      <alignment horizontal="right" vertical="center"/>
    </xf>
    <xf numFmtId="2" fontId="8" fillId="0" borderId="14" xfId="1" applyNumberFormat="1" applyFont="1" applyBorder="1" applyAlignment="1">
      <alignment horizontal="right" vertical="center"/>
    </xf>
    <xf numFmtId="0" fontId="19" fillId="6" borderId="15" xfId="1" applyFont="1" applyFill="1" applyBorder="1" applyAlignment="1">
      <alignment horizontal="center" vertical="center"/>
    </xf>
    <xf numFmtId="0" fontId="8" fillId="6" borderId="16" xfId="1" applyFont="1" applyFill="1" applyBorder="1" applyAlignment="1">
      <alignment horizontal="left" vertical="center" wrapText="1"/>
    </xf>
    <xf numFmtId="4" fontId="8" fillId="6" borderId="16" xfId="1" applyNumberFormat="1" applyFont="1" applyFill="1" applyBorder="1" applyAlignment="1">
      <alignment vertical="center" wrapText="1"/>
    </xf>
    <xf numFmtId="4" fontId="8" fillId="6" borderId="16" xfId="1" applyNumberFormat="1" applyFont="1" applyFill="1" applyBorder="1" applyAlignment="1">
      <alignment horizontal="right" vertical="center"/>
    </xf>
    <xf numFmtId="4" fontId="8" fillId="6" borderId="17" xfId="1" applyNumberFormat="1" applyFont="1" applyFill="1" applyBorder="1" applyAlignment="1">
      <alignment horizontal="right" vertical="center"/>
    </xf>
    <xf numFmtId="0" fontId="20" fillId="7" borderId="15" xfId="1" applyFont="1" applyFill="1" applyBorder="1" applyAlignment="1">
      <alignment horizontal="right" vertical="center"/>
    </xf>
    <xf numFmtId="0" fontId="20" fillId="7" borderId="16" xfId="1" applyFont="1" applyFill="1" applyBorder="1" applyAlignment="1">
      <alignment horizontal="left" vertical="center" wrapText="1"/>
    </xf>
    <xf numFmtId="4" fontId="20" fillId="7" borderId="16" xfId="1" applyNumberFormat="1" applyFont="1" applyFill="1" applyBorder="1" applyAlignment="1">
      <alignment vertical="center" wrapText="1"/>
    </xf>
    <xf numFmtId="4" fontId="20" fillId="7" borderId="16" xfId="1" applyNumberFormat="1" applyFont="1" applyFill="1" applyBorder="1" applyAlignment="1">
      <alignment horizontal="right" vertical="center"/>
    </xf>
    <xf numFmtId="4" fontId="20" fillId="7" borderId="17" xfId="1" applyNumberFormat="1" applyFont="1" applyFill="1" applyBorder="1" applyAlignment="1">
      <alignment horizontal="right" vertical="center"/>
    </xf>
    <xf numFmtId="0" fontId="21" fillId="0" borderId="15" xfId="1" applyFont="1" applyBorder="1" applyAlignment="1">
      <alignment vertical="center"/>
    </xf>
    <xf numFmtId="0" fontId="23" fillId="0" borderId="16" xfId="0" applyFont="1" applyBorder="1" applyAlignment="1">
      <alignment vertical="center"/>
    </xf>
    <xf numFmtId="4" fontId="21" fillId="0" borderId="16" xfId="1" applyNumberFormat="1" applyFont="1" applyBorder="1" applyAlignment="1">
      <alignment vertical="center"/>
    </xf>
    <xf numFmtId="4" fontId="21" fillId="0" borderId="17" xfId="1" applyNumberFormat="1" applyFont="1" applyBorder="1" applyAlignment="1">
      <alignment vertical="center"/>
    </xf>
    <xf numFmtId="0" fontId="19" fillId="0" borderId="15" xfId="1" applyFont="1" applyBorder="1" applyAlignment="1">
      <alignment horizontal="left" vertical="center"/>
    </xf>
    <xf numFmtId="0" fontId="19" fillId="0" borderId="16" xfId="1" applyFont="1" applyBorder="1" applyAlignment="1">
      <alignment horizontal="left" vertical="center"/>
    </xf>
    <xf numFmtId="4" fontId="19" fillId="0" borderId="16" xfId="1" applyNumberFormat="1" applyFont="1" applyBorder="1" applyAlignment="1">
      <alignment vertical="center"/>
    </xf>
    <xf numFmtId="0" fontId="8" fillId="0" borderId="18" xfId="1" applyFont="1" applyBorder="1" applyAlignment="1">
      <alignment horizontal="left" vertical="center"/>
    </xf>
    <xf numFmtId="0" fontId="19" fillId="0" borderId="19" xfId="1" applyFont="1" applyBorder="1" applyAlignment="1">
      <alignment horizontal="left" vertical="center"/>
    </xf>
    <xf numFmtId="4" fontId="19" fillId="0" borderId="19" xfId="1" applyNumberFormat="1" applyFont="1" applyBorder="1" applyAlignment="1">
      <alignment vertical="center"/>
    </xf>
    <xf numFmtId="4" fontId="19" fillId="0" borderId="20" xfId="1" applyNumberFormat="1" applyFont="1" applyBorder="1" applyAlignment="1">
      <alignment vertical="center"/>
    </xf>
    <xf numFmtId="0" fontId="24" fillId="0" borderId="0" xfId="1" applyFont="1"/>
    <xf numFmtId="4" fontId="24" fillId="0" borderId="0" xfId="1" applyNumberFormat="1" applyFont="1"/>
    <xf numFmtId="0" fontId="21" fillId="0" borderId="0" xfId="1" applyFont="1"/>
    <xf numFmtId="0" fontId="25" fillId="0" borderId="0" xfId="1" applyFont="1"/>
    <xf numFmtId="4" fontId="19" fillId="0" borderId="10" xfId="1" applyNumberFormat="1" applyFont="1" applyBorder="1" applyAlignment="1">
      <alignment vertical="center"/>
    </xf>
    <xf numFmtId="0" fontId="8" fillId="0" borderId="10" xfId="1" applyFont="1" applyBorder="1" applyAlignment="1">
      <alignment horizontal="left" vertical="center"/>
    </xf>
    <xf numFmtId="4" fontId="8" fillId="0" borderId="10" xfId="1" applyNumberFormat="1" applyFont="1" applyBorder="1" applyAlignment="1">
      <alignment horizontal="right" vertical="center"/>
    </xf>
    <xf numFmtId="4" fontId="8" fillId="0" borderId="11" xfId="1" applyNumberFormat="1" applyFont="1" applyBorder="1" applyAlignment="1">
      <alignment horizontal="right" vertical="center"/>
    </xf>
    <xf numFmtId="0" fontId="20" fillId="0" borderId="10" xfId="1" applyFont="1" applyBorder="1" applyAlignment="1">
      <alignment horizontal="left" vertical="center" wrapText="1"/>
    </xf>
    <xf numFmtId="4" fontId="20" fillId="0" borderId="10" xfId="1" applyNumberFormat="1" applyFont="1" applyBorder="1" applyAlignment="1">
      <alignment horizontal="right" vertical="center"/>
    </xf>
    <xf numFmtId="4" fontId="20" fillId="0" borderId="11" xfId="1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left" vertical="center" wrapText="1"/>
    </xf>
    <xf numFmtId="4" fontId="4" fillId="8" borderId="6" xfId="0" applyNumberFormat="1" applyFont="1" applyFill="1" applyBorder="1" applyAlignment="1">
      <alignment horizontal="right"/>
    </xf>
    <xf numFmtId="0" fontId="9" fillId="8" borderId="4" xfId="0" applyFont="1" applyFill="1" applyBorder="1" applyAlignment="1">
      <alignment horizontal="left" vertical="center" wrapText="1"/>
    </xf>
    <xf numFmtId="0" fontId="9" fillId="8" borderId="4" xfId="0" quotePrefix="1" applyFont="1" applyFill="1" applyBorder="1" applyAlignment="1">
      <alignment horizontal="left" vertical="center"/>
    </xf>
    <xf numFmtId="0" fontId="27" fillId="8" borderId="4" xfId="0" quotePrefix="1" applyFont="1" applyFill="1" applyBorder="1" applyAlignment="1">
      <alignment horizontal="left" vertical="center"/>
    </xf>
    <xf numFmtId="0" fontId="27" fillId="8" borderId="4" xfId="0" quotePrefix="1" applyFont="1" applyFill="1" applyBorder="1" applyAlignment="1">
      <alignment horizontal="left" vertical="center" wrapText="1"/>
    </xf>
    <xf numFmtId="0" fontId="10" fillId="8" borderId="4" xfId="0" applyFont="1" applyFill="1" applyBorder="1" applyAlignment="1">
      <alignment horizontal="left" vertical="center"/>
    </xf>
    <xf numFmtId="0" fontId="10" fillId="8" borderId="4" xfId="0" applyFont="1" applyFill="1" applyBorder="1" applyAlignment="1">
      <alignment vertical="center" wrapText="1"/>
    </xf>
    <xf numFmtId="0" fontId="9" fillId="8" borderId="4" xfId="0" applyFont="1" applyFill="1" applyBorder="1" applyAlignment="1">
      <alignment vertical="center" wrapText="1"/>
    </xf>
    <xf numFmtId="0" fontId="8" fillId="5" borderId="22" xfId="0" applyFont="1" applyFill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20" fillId="7" borderId="21" xfId="1" applyFont="1" applyFill="1" applyBorder="1" applyAlignment="1">
      <alignment horizontal="center" vertical="center"/>
    </xf>
    <xf numFmtId="0" fontId="20" fillId="0" borderId="21" xfId="1" applyFont="1" applyBorder="1" applyAlignment="1">
      <alignment horizontal="center" vertical="center"/>
    </xf>
    <xf numFmtId="0" fontId="21" fillId="0" borderId="21" xfId="1" applyFont="1" applyBorder="1" applyAlignment="1">
      <alignment vertical="center"/>
    </xf>
    <xf numFmtId="0" fontId="19" fillId="0" borderId="21" xfId="1" applyFont="1" applyBorder="1" applyAlignment="1">
      <alignment horizontal="center" vertical="center"/>
    </xf>
    <xf numFmtId="0" fontId="16" fillId="0" borderId="0" xfId="0" applyFont="1"/>
    <xf numFmtId="0" fontId="19" fillId="9" borderId="21" xfId="0" applyFont="1" applyFill="1" applyBorder="1" applyAlignment="1">
      <alignment horizontal="center" vertical="center"/>
    </xf>
    <xf numFmtId="0" fontId="19" fillId="9" borderId="10" xfId="0" applyFont="1" applyFill="1" applyBorder="1" applyAlignment="1">
      <alignment horizontal="left" vertical="center" wrapText="1"/>
    </xf>
    <xf numFmtId="4" fontId="19" fillId="9" borderId="10" xfId="1" applyNumberFormat="1" applyFont="1" applyFill="1" applyBorder="1" applyAlignment="1">
      <alignment horizontal="right" vertical="center" wrapText="1"/>
    </xf>
    <xf numFmtId="0" fontId="19" fillId="7" borderId="21" xfId="1" applyFont="1" applyFill="1" applyBorder="1" applyAlignment="1">
      <alignment horizontal="center" vertical="center"/>
    </xf>
    <xf numFmtId="0" fontId="19" fillId="7" borderId="10" xfId="1" applyFont="1" applyFill="1" applyBorder="1" applyAlignment="1">
      <alignment horizontal="left" vertical="center" wrapText="1"/>
    </xf>
    <xf numFmtId="4" fontId="19" fillId="7" borderId="10" xfId="1" applyNumberFormat="1" applyFont="1" applyFill="1" applyBorder="1" applyAlignment="1">
      <alignment horizontal="right" vertical="center"/>
    </xf>
    <xf numFmtId="0" fontId="28" fillId="0" borderId="21" xfId="0" applyFont="1" applyBorder="1" applyAlignment="1">
      <alignment horizontal="center" vertical="center"/>
    </xf>
    <xf numFmtId="0" fontId="28" fillId="0" borderId="10" xfId="0" applyFont="1" applyBorder="1" applyAlignment="1">
      <alignment horizontal="left" vertical="center" wrapText="1"/>
    </xf>
    <xf numFmtId="4" fontId="28" fillId="0" borderId="10" xfId="1" applyNumberFormat="1" applyFont="1" applyBorder="1" applyAlignment="1">
      <alignment horizontal="right" vertical="center" wrapText="1"/>
    </xf>
    <xf numFmtId="0" fontId="29" fillId="0" borderId="21" xfId="0" applyFont="1" applyBorder="1" applyAlignment="1">
      <alignment horizontal="center" vertical="center"/>
    </xf>
    <xf numFmtId="0" fontId="29" fillId="0" borderId="10" xfId="0" applyFont="1" applyBorder="1" applyAlignment="1">
      <alignment horizontal="left" vertical="center" wrapText="1"/>
    </xf>
    <xf numFmtId="4" fontId="29" fillId="0" borderId="10" xfId="1" applyNumberFormat="1" applyFont="1" applyBorder="1" applyAlignment="1">
      <alignment horizontal="right" vertical="center" wrapText="1"/>
    </xf>
    <xf numFmtId="4" fontId="29" fillId="0" borderId="10" xfId="1" applyNumberFormat="1" applyFont="1" applyBorder="1" applyAlignment="1">
      <alignment horizontal="right" vertical="center"/>
    </xf>
    <xf numFmtId="4" fontId="19" fillId="7" borderId="10" xfId="1" applyNumberFormat="1" applyFont="1" applyFill="1" applyBorder="1" applyAlignment="1">
      <alignment vertical="center"/>
    </xf>
    <xf numFmtId="4" fontId="29" fillId="0" borderId="10" xfId="1" applyNumberFormat="1" applyFont="1" applyBorder="1" applyAlignment="1">
      <alignment vertical="center" wrapText="1"/>
    </xf>
    <xf numFmtId="4" fontId="28" fillId="0" borderId="10" xfId="1" applyNumberFormat="1" applyFont="1" applyBorder="1" applyAlignment="1">
      <alignment vertical="center" wrapText="1"/>
    </xf>
    <xf numFmtId="0" fontId="24" fillId="0" borderId="16" xfId="1" applyFont="1" applyBorder="1" applyAlignment="1">
      <alignment horizontal="left" vertical="center" wrapText="1"/>
    </xf>
    <xf numFmtId="0" fontId="18" fillId="0" borderId="23" xfId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" fontId="18" fillId="0" borderId="10" xfId="1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4" xfId="1" applyFont="1" applyBorder="1" applyAlignment="1">
      <alignment horizontal="center" vertical="center" wrapText="1"/>
    </xf>
    <xf numFmtId="2" fontId="18" fillId="0" borderId="23" xfId="1" applyNumberFormat="1" applyFont="1" applyBorder="1" applyAlignment="1">
      <alignment horizontal="center" vertical="center" wrapText="1"/>
    </xf>
    <xf numFmtId="0" fontId="30" fillId="5" borderId="22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left" vertical="center" wrapText="1"/>
    </xf>
    <xf numFmtId="0" fontId="21" fillId="0" borderId="21" xfId="0" applyFont="1" applyBorder="1" applyAlignment="1">
      <alignment horizontal="center" vertical="center"/>
    </xf>
    <xf numFmtId="4" fontId="21" fillId="0" borderId="10" xfId="1" applyNumberFormat="1" applyFont="1" applyBorder="1" applyAlignment="1">
      <alignment horizontal="right" vertical="center" wrapText="1"/>
    </xf>
    <xf numFmtId="4" fontId="21" fillId="0" borderId="10" xfId="1" applyNumberFormat="1" applyFont="1" applyBorder="1" applyAlignment="1">
      <alignment vertical="center" wrapText="1"/>
    </xf>
    <xf numFmtId="0" fontId="21" fillId="0" borderId="16" xfId="1" applyFont="1" applyBorder="1" applyAlignment="1">
      <alignment horizontal="left" vertical="center" wrapText="1"/>
    </xf>
    <xf numFmtId="4" fontId="20" fillId="7" borderId="23" xfId="1" applyNumberFormat="1" applyFont="1" applyFill="1" applyBorder="1" applyAlignment="1">
      <alignment horizontal="right" vertical="center"/>
    </xf>
    <xf numFmtId="4" fontId="21" fillId="0" borderId="25" xfId="1" applyNumberFormat="1" applyFont="1" applyBorder="1" applyAlignment="1">
      <alignment vertical="center"/>
    </xf>
    <xf numFmtId="0" fontId="23" fillId="0" borderId="16" xfId="0" applyFont="1" applyBorder="1" applyAlignment="1">
      <alignment vertical="center" wrapText="1"/>
    </xf>
    <xf numFmtId="0" fontId="24" fillId="0" borderId="10" xfId="1" applyFont="1" applyBorder="1" applyAlignment="1">
      <alignment horizontal="left" vertical="center" wrapText="1"/>
    </xf>
    <xf numFmtId="2" fontId="8" fillId="9" borderId="10" xfId="1" applyNumberFormat="1" applyFont="1" applyFill="1" applyBorder="1" applyAlignment="1">
      <alignment horizontal="right" vertical="center" wrapText="1"/>
    </xf>
    <xf numFmtId="4" fontId="8" fillId="7" borderId="10" xfId="1" applyNumberFormat="1" applyFont="1" applyFill="1" applyBorder="1" applyAlignment="1">
      <alignment horizontal="right" vertical="center"/>
    </xf>
    <xf numFmtId="4" fontId="31" fillId="0" borderId="10" xfId="1" applyNumberFormat="1" applyFont="1" applyBorder="1" applyAlignment="1">
      <alignment horizontal="right" vertical="center"/>
    </xf>
    <xf numFmtId="4" fontId="24" fillId="0" borderId="10" xfId="1" applyNumberFormat="1" applyFont="1" applyBorder="1" applyAlignment="1">
      <alignment horizontal="right" vertical="center"/>
    </xf>
    <xf numFmtId="4" fontId="8" fillId="7" borderId="10" xfId="1" applyNumberFormat="1" applyFont="1" applyFill="1" applyBorder="1" applyAlignment="1">
      <alignment vertical="center"/>
    </xf>
    <xf numFmtId="4" fontId="32" fillId="0" borderId="10" xfId="1" applyNumberFormat="1" applyFont="1" applyBorder="1" applyAlignment="1">
      <alignment horizontal="right" vertical="center"/>
    </xf>
    <xf numFmtId="0" fontId="26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8" fillId="5" borderId="0" xfId="0" applyFont="1" applyFill="1" applyAlignment="1">
      <alignment horizontal="center" vertical="center" wrapText="1"/>
    </xf>
    <xf numFmtId="0" fontId="33" fillId="8" borderId="4" xfId="0" applyFont="1" applyFill="1" applyBorder="1" applyAlignment="1">
      <alignment horizontal="center" vertical="center" wrapText="1"/>
    </xf>
    <xf numFmtId="4" fontId="34" fillId="8" borderId="6" xfId="0" applyNumberFormat="1" applyFont="1" applyFill="1" applyBorder="1" applyAlignment="1">
      <alignment horizontal="center"/>
    </xf>
    <xf numFmtId="3" fontId="34" fillId="8" borderId="6" xfId="0" applyNumberFormat="1" applyFont="1" applyFill="1" applyBorder="1" applyAlignment="1">
      <alignment horizontal="center"/>
    </xf>
    <xf numFmtId="0" fontId="35" fillId="8" borderId="4" xfId="0" applyFont="1" applyFill="1" applyBorder="1" applyAlignment="1">
      <alignment horizontal="center" vertical="center" wrapText="1"/>
    </xf>
    <xf numFmtId="4" fontId="7" fillId="8" borderId="6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4" fontId="2" fillId="0" borderId="0" xfId="0" applyNumberFormat="1" applyFont="1" applyAlignment="1">
      <alignment horizontal="center" vertical="center" wrapText="1"/>
    </xf>
    <xf numFmtId="0" fontId="7" fillId="0" borderId="3" xfId="0" quotePrefix="1" applyFont="1" applyBorder="1" applyAlignment="1">
      <alignment horizontal="center" wrapText="1"/>
    </xf>
    <xf numFmtId="0" fontId="7" fillId="0" borderId="6" xfId="0" quotePrefix="1" applyFont="1" applyBorder="1" applyAlignment="1">
      <alignment horizontal="center" wrapText="1"/>
    </xf>
    <xf numFmtId="4" fontId="10" fillId="0" borderId="2" xfId="0" applyNumberFormat="1" applyFont="1" applyBorder="1" applyAlignment="1">
      <alignment horizontal="left" vertical="center" wrapText="1"/>
    </xf>
    <xf numFmtId="4" fontId="10" fillId="0" borderId="3" xfId="0" applyNumberFormat="1" applyFont="1" applyBorder="1" applyAlignment="1">
      <alignment horizontal="left" vertical="center" wrapText="1"/>
    </xf>
    <xf numFmtId="4" fontId="10" fillId="0" borderId="6" xfId="0" applyNumberFormat="1" applyFont="1" applyBorder="1" applyAlignment="1">
      <alignment horizontal="left" vertical="center" wrapText="1"/>
    </xf>
    <xf numFmtId="4" fontId="10" fillId="0" borderId="2" xfId="0" quotePrefix="1" applyNumberFormat="1" applyFont="1" applyBorder="1" applyAlignment="1">
      <alignment horizontal="left" vertical="center"/>
    </xf>
    <xf numFmtId="4" fontId="10" fillId="0" borderId="3" xfId="0" quotePrefix="1" applyNumberFormat="1" applyFont="1" applyBorder="1" applyAlignment="1">
      <alignment horizontal="left" vertical="center"/>
    </xf>
    <xf numFmtId="4" fontId="10" fillId="0" borderId="6" xfId="0" quotePrefix="1" applyNumberFormat="1" applyFont="1" applyBorder="1" applyAlignment="1">
      <alignment horizontal="left" vertical="center"/>
    </xf>
    <xf numFmtId="4" fontId="10" fillId="3" borderId="2" xfId="0" applyNumberFormat="1" applyFont="1" applyFill="1" applyBorder="1" applyAlignment="1">
      <alignment horizontal="left" vertical="center" wrapText="1"/>
    </xf>
    <xf numFmtId="4" fontId="10" fillId="3" borderId="3" xfId="0" applyNumberFormat="1" applyFont="1" applyFill="1" applyBorder="1" applyAlignment="1">
      <alignment horizontal="left" vertical="center" wrapText="1"/>
    </xf>
    <xf numFmtId="4" fontId="10" fillId="3" borderId="6" xfId="0" applyNumberFormat="1" applyFont="1" applyFill="1" applyBorder="1" applyAlignment="1">
      <alignment horizontal="left" vertical="center" wrapText="1"/>
    </xf>
    <xf numFmtId="4" fontId="10" fillId="0" borderId="2" xfId="0" quotePrefix="1" applyNumberFormat="1" applyFont="1" applyBorder="1" applyAlignment="1">
      <alignment horizontal="left" vertical="center" wrapText="1"/>
    </xf>
    <xf numFmtId="4" fontId="10" fillId="0" borderId="3" xfId="0" quotePrefix="1" applyNumberFormat="1" applyFont="1" applyBorder="1" applyAlignment="1">
      <alignment horizontal="left" vertical="center" wrapText="1"/>
    </xf>
    <xf numFmtId="4" fontId="10" fillId="0" borderId="6" xfId="0" quotePrefix="1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26" fillId="0" borderId="0" xfId="0" applyFont="1" applyAlignment="1">
      <alignment vertical="center" wrapText="1"/>
    </xf>
    <xf numFmtId="0" fontId="11" fillId="0" borderId="0" xfId="0" applyFont="1" applyAlignment="1">
      <alignment wrapText="1"/>
    </xf>
  </cellXfs>
  <cellStyles count="15">
    <cellStyle name="Normal 2" xfId="2" xr:uid="{00000000-0005-0000-0000-000000000000}"/>
    <cellStyle name="Normal 3" xfId="3" xr:uid="{00000000-0005-0000-0000-000001000000}"/>
    <cellStyle name="Normal 4" xfId="1" xr:uid="{00000000-0005-0000-0000-000002000000}"/>
    <cellStyle name="Normal 5" xfId="4" xr:uid="{00000000-0005-0000-0000-000003000000}"/>
    <cellStyle name="Normal 5 2" xfId="5" xr:uid="{00000000-0005-0000-0000-000004000000}"/>
    <cellStyle name="Normal 5 3" xfId="6" xr:uid="{00000000-0005-0000-0000-000005000000}"/>
    <cellStyle name="Normal 5 4" xfId="7" xr:uid="{00000000-0005-0000-0000-000006000000}"/>
    <cellStyle name="Normal 5 4 2" xfId="8" xr:uid="{00000000-0005-0000-0000-000007000000}"/>
    <cellStyle name="Normal 5 4 3" xfId="9" xr:uid="{00000000-0005-0000-0000-000008000000}"/>
    <cellStyle name="Normal 5 4 3 2" xfId="10" xr:uid="{00000000-0005-0000-0000-000009000000}"/>
    <cellStyle name="Normal 5 4 3 2 2" xfId="11" xr:uid="{00000000-0005-0000-0000-00000A000000}"/>
    <cellStyle name="Normal 6" xfId="12" xr:uid="{00000000-0005-0000-0000-00000B000000}"/>
    <cellStyle name="Normal 6 2" xfId="13" xr:uid="{00000000-0005-0000-0000-00000C000000}"/>
    <cellStyle name="Normalno" xfId="0" builtinId="0"/>
    <cellStyle name="Obično_List4" xfId="14" xr:uid="{00000000-0005-0000-0000-00000E000000}"/>
  </cellStyles>
  <dxfs count="7">
    <dxf>
      <border diagonalUp="0" diagonalDown="0">
        <left/>
        <right style="thin">
          <color auto="1"/>
        </right>
        <top style="thin">
          <color theme="9"/>
        </top>
        <bottom style="thin">
          <color theme="9"/>
        </bottom>
        <vertical/>
        <horizontal style="thin">
          <color theme="9"/>
        </horizontal>
      </border>
    </dxf>
    <dxf>
      <border diagonalUp="0" diagonalDown="0">
        <left/>
        <right/>
        <top style="thin">
          <color theme="9"/>
        </top>
        <bottom style="thin">
          <color theme="9"/>
        </bottom>
        <vertical/>
        <horizontal style="thin">
          <color theme="9"/>
        </horizontal>
      </border>
    </dxf>
    <dxf>
      <border diagonalUp="0" diagonalDown="0">
        <left/>
        <right/>
        <top style="thin">
          <color theme="9"/>
        </top>
        <bottom style="thin">
          <color theme="9"/>
        </bottom>
        <vertical/>
        <horizontal style="thin">
          <color theme="9"/>
        </horizontal>
      </border>
    </dxf>
    <dxf>
      <numFmt numFmtId="4" formatCode="#,##0.00"/>
      <alignment horizontal="general" textRotation="0" indent="0" justifyLastLine="0" shrinkToFit="0" readingOrder="0"/>
      <border diagonalUp="0" diagonalDown="0">
        <left/>
        <right/>
        <top style="thin">
          <color theme="9"/>
        </top>
        <bottom style="thin">
          <color theme="9"/>
        </bottom>
        <vertical/>
        <horizontal style="thin">
          <color theme="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9"/>
        </top>
        <bottom style="thin">
          <color theme="9"/>
        </bottom>
        <vertical/>
        <horizontal style="thin">
          <color theme="9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theme="9"/>
        </top>
        <bottom style="thin">
          <color theme="9"/>
        </bottom>
        <vertical/>
        <horizontal style="thin">
          <color theme="9"/>
        </horizontal>
      </border>
    </dxf>
    <dxf>
      <border outline="0">
        <bottom style="thin">
          <color theme="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64564" displayName="Table64564" ref="A5:F68" totalsRowShown="0" headerRowBorderDxfId="6">
  <autoFilter ref="A5:F68" xr:uid="{00000000-0009-0000-0100-000001000000}"/>
  <tableColumns count="6">
    <tableColumn id="1" xr3:uid="{00000000-0010-0000-0000-000001000000}" name="RN" dataDxfId="5" dataCellStyle="Normal 4"/>
    <tableColumn id="2" xr3:uid="{00000000-0010-0000-0000-000002000000}" name="NAZIV RAČUNA" dataDxfId="4" dataCellStyle="Normal 4"/>
    <tableColumn id="3" xr3:uid="{00000000-0010-0000-0000-000003000000}" name="OSTVARENJE/ IZVRŠENJE PRVO POLUGODIŠTE 2025. GODINE" dataDxfId="3">
      <calculatedColumnFormula>+C7+C18+C46+#REF!</calculatedColumnFormula>
    </tableColumn>
    <tableColumn id="4" xr3:uid="{00000000-0010-0000-0000-000004000000}" name="IZVORNI PLAN 2026. GODINE" dataDxfId="2"/>
    <tableColumn id="6" xr3:uid="{00000000-0010-0000-0000-000006000000}" name="OSTVARENJE/ IZVRŠENJE PRVO POLUGODIŠTE 2026.GODINE" dataDxfId="1"/>
    <tableColumn id="7" xr3:uid="{00000000-0010-0000-0000-000007000000}" name="INDEX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workbookViewId="0">
      <selection activeCell="Q9" sqref="Q9"/>
    </sheetView>
  </sheetViews>
  <sheetFormatPr defaultRowHeight="15" x14ac:dyDescent="0.25"/>
  <cols>
    <col min="5" max="5" width="16.7109375" customWidth="1"/>
    <col min="6" max="7" width="25.28515625" hidden="1" customWidth="1"/>
    <col min="8" max="8" width="23.5703125" customWidth="1"/>
    <col min="9" max="10" width="25.28515625" customWidth="1"/>
    <col min="11" max="11" width="16" customWidth="1"/>
    <col min="12" max="12" width="11.140625" customWidth="1"/>
  </cols>
  <sheetData>
    <row r="1" spans="1:12" x14ac:dyDescent="0.25">
      <c r="A1" s="166"/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</row>
    <row r="2" spans="1:12" ht="42" customHeight="1" x14ac:dyDescent="0.25">
      <c r="A2" s="182" t="s">
        <v>192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</row>
    <row r="3" spans="1:12" ht="18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.75" customHeight="1" x14ac:dyDescent="0.25">
      <c r="A4" s="182" t="s">
        <v>0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</row>
    <row r="5" spans="1:12" ht="15" customHeight="1" x14ac:dyDescent="0.25">
      <c r="A5" s="1"/>
      <c r="B5" s="1"/>
      <c r="C5" s="1"/>
      <c r="D5" s="1"/>
      <c r="E5" s="1"/>
      <c r="F5" s="1"/>
      <c r="G5" s="1"/>
      <c r="H5" s="1"/>
      <c r="I5" s="2"/>
      <c r="J5" s="2"/>
      <c r="K5" s="2"/>
      <c r="L5" s="2"/>
    </row>
    <row r="6" spans="1:12" ht="18" customHeight="1" x14ac:dyDescent="0.25">
      <c r="A6" s="182" t="s">
        <v>1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</row>
    <row r="7" spans="1:12" ht="15" customHeight="1" x14ac:dyDescent="0.25">
      <c r="A7" s="3"/>
      <c r="B7" s="4"/>
      <c r="C7" s="4"/>
      <c r="D7" s="4"/>
      <c r="E7" s="5"/>
      <c r="F7" s="6"/>
      <c r="G7" s="6"/>
      <c r="H7" s="6"/>
      <c r="I7" s="6"/>
      <c r="J7" s="6"/>
      <c r="K7" s="6"/>
      <c r="L7" s="7"/>
    </row>
    <row r="8" spans="1:12" ht="45" customHeight="1" x14ac:dyDescent="0.25">
      <c r="A8" s="8"/>
      <c r="B8" s="9"/>
      <c r="C8" s="9"/>
      <c r="D8" s="10"/>
      <c r="E8" s="11"/>
      <c r="F8" s="12" t="s">
        <v>2</v>
      </c>
      <c r="G8" s="12" t="s">
        <v>3</v>
      </c>
      <c r="H8" s="13" t="s">
        <v>181</v>
      </c>
      <c r="I8" s="14" t="s">
        <v>183</v>
      </c>
      <c r="J8" s="13" t="s">
        <v>180</v>
      </c>
      <c r="K8" s="13" t="s">
        <v>4</v>
      </c>
      <c r="L8" s="13" t="s">
        <v>4</v>
      </c>
    </row>
    <row r="9" spans="1:12" ht="13.5" customHeight="1" x14ac:dyDescent="0.25">
      <c r="A9" s="168">
        <v>1</v>
      </c>
      <c r="B9" s="168"/>
      <c r="C9" s="168"/>
      <c r="D9" s="168"/>
      <c r="E9" s="169"/>
      <c r="F9" s="138"/>
      <c r="G9" s="138"/>
      <c r="H9" s="139">
        <v>2</v>
      </c>
      <c r="I9" s="140">
        <v>3</v>
      </c>
      <c r="J9" s="139">
        <v>4</v>
      </c>
      <c r="K9" s="139" t="s">
        <v>137</v>
      </c>
      <c r="L9" s="139" t="s">
        <v>138</v>
      </c>
    </row>
    <row r="10" spans="1:12" ht="15" customHeight="1" x14ac:dyDescent="0.25">
      <c r="A10" s="176" t="s">
        <v>5</v>
      </c>
      <c r="B10" s="177"/>
      <c r="C10" s="177"/>
      <c r="D10" s="177"/>
      <c r="E10" s="178"/>
      <c r="F10" s="15">
        <f t="shared" ref="F10:J10" si="0">+F11+F12</f>
        <v>2653126.3974019508</v>
      </c>
      <c r="G10" s="15">
        <f t="shared" si="0"/>
        <v>2694177.32</v>
      </c>
      <c r="H10" s="15">
        <f t="shared" si="0"/>
        <v>2463763.5</v>
      </c>
      <c r="I10" s="15">
        <f t="shared" si="0"/>
        <v>5511500</v>
      </c>
      <c r="J10" s="15">
        <f t="shared" si="0"/>
        <v>2437867.6100000003</v>
      </c>
      <c r="K10" s="15">
        <f t="shared" ref="K10:K16" si="1">+J10/H10*100</f>
        <v>98.948929554318028</v>
      </c>
      <c r="L10" s="15">
        <f>+J10/I10*100</f>
        <v>44.232379751428837</v>
      </c>
    </row>
    <row r="11" spans="1:12" ht="15" customHeight="1" x14ac:dyDescent="0.25">
      <c r="A11" s="170" t="s">
        <v>149</v>
      </c>
      <c r="B11" s="171"/>
      <c r="C11" s="171"/>
      <c r="D11" s="171"/>
      <c r="E11" s="172"/>
      <c r="F11" s="16">
        <v>2649941.0499999998</v>
      </c>
      <c r="G11" s="16">
        <v>2694177.32</v>
      </c>
      <c r="H11" s="16">
        <f>+'IZVR. PO EKONOM. KLAS -PRIHODI'!C7</f>
        <v>2463694.9</v>
      </c>
      <c r="I11" s="16">
        <f>+'IZVR. PO EKONOM. KLAS -PRIHODI'!D7</f>
        <v>5511500</v>
      </c>
      <c r="J11" s="16">
        <f>+'IZVR. PO EKONOM. KLAS -PRIHODI'!E7</f>
        <v>2437684.91</v>
      </c>
      <c r="K11" s="16">
        <f t="shared" si="1"/>
        <v>98.944269032663101</v>
      </c>
      <c r="L11" s="16">
        <f t="shared" ref="L11:L16" si="2">+J11/I11*100</f>
        <v>44.229064864374493</v>
      </c>
    </row>
    <row r="12" spans="1:12" x14ac:dyDescent="0.25">
      <c r="A12" s="173" t="s">
        <v>150</v>
      </c>
      <c r="B12" s="174"/>
      <c r="C12" s="174"/>
      <c r="D12" s="174"/>
      <c r="E12" s="175"/>
      <c r="F12" s="16">
        <f>24000/7.5345</f>
        <v>3185.3474019510249</v>
      </c>
      <c r="G12" s="16">
        <v>0</v>
      </c>
      <c r="H12" s="16">
        <f>+'IZVR. PO EKONOM. KLAS -PRIHODI'!C26</f>
        <v>68.599999999999994</v>
      </c>
      <c r="I12" s="16">
        <f>+'IZVR. PO EKONOM. KLAS -PRIHODI'!D26</f>
        <v>0</v>
      </c>
      <c r="J12" s="16">
        <f>+'IZVR. PO EKONOM. KLAS -PRIHODI'!E26</f>
        <v>182.7</v>
      </c>
      <c r="K12" s="16">
        <f t="shared" si="1"/>
        <v>266.32653061224494</v>
      </c>
      <c r="L12" s="16">
        <v>0</v>
      </c>
    </row>
    <row r="13" spans="1:12" ht="15" customHeight="1" x14ac:dyDescent="0.25">
      <c r="A13" s="176" t="s">
        <v>8</v>
      </c>
      <c r="B13" s="177"/>
      <c r="C13" s="177"/>
      <c r="D13" s="177"/>
      <c r="E13" s="178"/>
      <c r="F13" s="15">
        <f t="shared" ref="F13:J13" si="3">+F14+F15</f>
        <v>2627884.4701041873</v>
      </c>
      <c r="G13" s="15">
        <f t="shared" si="3"/>
        <v>2734765.14</v>
      </c>
      <c r="H13" s="15">
        <f t="shared" si="3"/>
        <v>2852147.55</v>
      </c>
      <c r="I13" s="15">
        <f t="shared" si="3"/>
        <v>6931500</v>
      </c>
      <c r="J13" s="15">
        <f t="shared" si="3"/>
        <v>2481617.27</v>
      </c>
      <c r="K13" s="15">
        <f t="shared" si="1"/>
        <v>87.008726810083871</v>
      </c>
      <c r="L13" s="15">
        <f t="shared" si="2"/>
        <v>35.802023660102435</v>
      </c>
    </row>
    <row r="14" spans="1:12" ht="15" customHeight="1" x14ac:dyDescent="0.25">
      <c r="A14" s="179" t="s">
        <v>151</v>
      </c>
      <c r="B14" s="180"/>
      <c r="C14" s="180"/>
      <c r="D14" s="180"/>
      <c r="E14" s="181"/>
      <c r="F14" s="16">
        <f>19397571.47/7.5345</f>
        <v>2574500.1619218262</v>
      </c>
      <c r="G14" s="16">
        <v>2710104.06</v>
      </c>
      <c r="H14" s="16">
        <f>+'IZVR.PO EKONOM KLAS.-RASHODI'!C7</f>
        <v>2593720.5699999998</v>
      </c>
      <c r="I14" s="16">
        <f>+'IZVR.PO EKONOM KLAS.-RASHODI'!D7</f>
        <v>4993500</v>
      </c>
      <c r="J14" s="16">
        <f>+'IZVR.PO EKONOM KLAS.-RASHODI'!E7</f>
        <v>2433755.83</v>
      </c>
      <c r="K14" s="16">
        <f t="shared" si="1"/>
        <v>93.832614744617629</v>
      </c>
      <c r="L14" s="16">
        <f t="shared" si="2"/>
        <v>48.738476619605485</v>
      </c>
    </row>
    <row r="15" spans="1:12" x14ac:dyDescent="0.25">
      <c r="A15" s="173" t="s">
        <v>152</v>
      </c>
      <c r="B15" s="174"/>
      <c r="C15" s="174"/>
      <c r="D15" s="174"/>
      <c r="E15" s="175"/>
      <c r="F15" s="16">
        <f>402224.07/7.5345</f>
        <v>53384.308182361136</v>
      </c>
      <c r="G15" s="16">
        <v>24661.08</v>
      </c>
      <c r="H15" s="16">
        <f>+'IZVR.PO EKONOM KLAS.-RASHODI'!C55</f>
        <v>258426.98</v>
      </c>
      <c r="I15" s="16">
        <f>+'IZVR.PO EKONOM KLAS.-RASHODI'!D55</f>
        <v>1938000</v>
      </c>
      <c r="J15" s="16">
        <f>+'IZVR.PO EKONOM KLAS.-RASHODI'!E55</f>
        <v>47861.440000000002</v>
      </c>
      <c r="K15" s="16">
        <f t="shared" si="1"/>
        <v>18.520295365445204</v>
      </c>
      <c r="L15" s="16">
        <f t="shared" si="2"/>
        <v>2.4696305469556248</v>
      </c>
    </row>
    <row r="16" spans="1:12" ht="15" customHeight="1" x14ac:dyDescent="0.25">
      <c r="A16" s="176" t="s">
        <v>10</v>
      </c>
      <c r="B16" s="177"/>
      <c r="C16" s="177"/>
      <c r="D16" s="177"/>
      <c r="E16" s="178"/>
      <c r="F16" s="15">
        <f t="shared" ref="F16:J16" si="4">+F10-F13</f>
        <v>25241.927297763526</v>
      </c>
      <c r="G16" s="15">
        <f t="shared" si="4"/>
        <v>-40587.820000000298</v>
      </c>
      <c r="H16" s="15">
        <f t="shared" si="4"/>
        <v>-388384.04999999981</v>
      </c>
      <c r="I16" s="15">
        <f t="shared" si="4"/>
        <v>-1420000</v>
      </c>
      <c r="J16" s="15">
        <f t="shared" si="4"/>
        <v>-43749.659999999683</v>
      </c>
      <c r="K16" s="15">
        <f t="shared" si="1"/>
        <v>11.26453570892</v>
      </c>
      <c r="L16" s="15">
        <f t="shared" si="2"/>
        <v>3.0809619718309635</v>
      </c>
    </row>
    <row r="17" spans="1:12" ht="18" x14ac:dyDescent="0.25">
      <c r="A17" s="17"/>
      <c r="B17" s="18"/>
      <c r="C17" s="18"/>
      <c r="D17" s="18"/>
      <c r="E17" s="18"/>
      <c r="F17" s="18"/>
      <c r="G17" s="18"/>
      <c r="H17" s="19"/>
      <c r="I17" s="19"/>
      <c r="J17" s="19"/>
      <c r="K17" s="19"/>
      <c r="L17" s="19"/>
    </row>
    <row r="18" spans="1:12" ht="18" customHeight="1" x14ac:dyDescent="0.25">
      <c r="A18" s="167" t="s">
        <v>11</v>
      </c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</row>
    <row r="19" spans="1:12" ht="18" x14ac:dyDescent="0.25">
      <c r="A19" s="17"/>
      <c r="B19" s="18"/>
      <c r="C19" s="18"/>
      <c r="D19" s="18"/>
      <c r="E19" s="18"/>
      <c r="F19" s="18"/>
      <c r="G19" s="18"/>
      <c r="H19" s="19"/>
      <c r="I19" s="19"/>
      <c r="J19" s="19"/>
      <c r="K19" s="19"/>
      <c r="L19" s="19"/>
    </row>
    <row r="20" spans="1:12" ht="45" x14ac:dyDescent="0.25">
      <c r="A20" s="8"/>
      <c r="B20" s="9"/>
      <c r="C20" s="9"/>
      <c r="D20" s="10"/>
      <c r="E20" s="11"/>
      <c r="F20" s="12" t="s">
        <v>2</v>
      </c>
      <c r="G20" s="12" t="s">
        <v>3</v>
      </c>
      <c r="H20" s="13" t="s">
        <v>181</v>
      </c>
      <c r="I20" s="14" t="s">
        <v>183</v>
      </c>
      <c r="J20" s="13" t="s">
        <v>180</v>
      </c>
      <c r="K20" s="13" t="s">
        <v>4</v>
      </c>
      <c r="L20" s="13" t="s">
        <v>4</v>
      </c>
    </row>
    <row r="21" spans="1:12" ht="13.5" customHeight="1" x14ac:dyDescent="0.25">
      <c r="A21" s="168">
        <v>1</v>
      </c>
      <c r="B21" s="168"/>
      <c r="C21" s="168"/>
      <c r="D21" s="168"/>
      <c r="E21" s="169"/>
      <c r="F21" s="138"/>
      <c r="G21" s="138"/>
      <c r="H21" s="139">
        <v>2</v>
      </c>
      <c r="I21" s="140">
        <v>3</v>
      </c>
      <c r="J21" s="139">
        <v>4</v>
      </c>
      <c r="K21" s="139" t="s">
        <v>137</v>
      </c>
      <c r="L21" s="139" t="s">
        <v>138</v>
      </c>
    </row>
    <row r="22" spans="1:12" ht="19.5" customHeight="1" x14ac:dyDescent="0.25">
      <c r="A22" s="170" t="s">
        <v>153</v>
      </c>
      <c r="B22" s="171"/>
      <c r="C22" s="171"/>
      <c r="D22" s="171"/>
      <c r="E22" s="172"/>
      <c r="F22" s="16"/>
      <c r="G22" s="16"/>
      <c r="H22" s="16">
        <v>0</v>
      </c>
      <c r="I22" s="16">
        <v>1800000</v>
      </c>
      <c r="J22" s="16">
        <v>0</v>
      </c>
      <c r="K22" s="16">
        <v>0</v>
      </c>
      <c r="L22" s="16">
        <v>0</v>
      </c>
    </row>
    <row r="23" spans="1:12" ht="21.75" customHeight="1" x14ac:dyDescent="0.25">
      <c r="A23" s="170" t="s">
        <v>154</v>
      </c>
      <c r="B23" s="171"/>
      <c r="C23" s="171"/>
      <c r="D23" s="171"/>
      <c r="E23" s="172"/>
      <c r="F23" s="16"/>
      <c r="G23" s="16"/>
      <c r="H23" s="16">
        <v>0</v>
      </c>
      <c r="I23" s="16">
        <v>0</v>
      </c>
      <c r="J23" s="16">
        <v>0</v>
      </c>
      <c r="K23" s="16">
        <v>0</v>
      </c>
      <c r="L23" s="16">
        <v>0</v>
      </c>
    </row>
    <row r="24" spans="1:12" ht="17.25" customHeight="1" x14ac:dyDescent="0.25">
      <c r="A24" s="176" t="s">
        <v>188</v>
      </c>
      <c r="B24" s="177"/>
      <c r="C24" s="177"/>
      <c r="D24" s="177"/>
      <c r="E24" s="178"/>
      <c r="F24" s="15">
        <v>0</v>
      </c>
      <c r="G24" s="15">
        <v>0</v>
      </c>
      <c r="H24" s="15">
        <v>0</v>
      </c>
      <c r="I24" s="15">
        <f>+I22-I23</f>
        <v>1800000</v>
      </c>
      <c r="J24" s="15">
        <v>0</v>
      </c>
      <c r="K24" s="15">
        <v>0</v>
      </c>
      <c r="L24" s="15">
        <v>0</v>
      </c>
    </row>
    <row r="25" spans="1:12" ht="17.25" customHeight="1" x14ac:dyDescent="0.25">
      <c r="A25" s="173" t="s">
        <v>189</v>
      </c>
      <c r="B25" s="174"/>
      <c r="C25" s="174"/>
      <c r="D25" s="174"/>
      <c r="E25" s="175"/>
      <c r="F25" s="15"/>
      <c r="G25" s="15"/>
      <c r="H25" s="16">
        <v>0</v>
      </c>
      <c r="I25" s="16">
        <f>+I16+I24</f>
        <v>380000</v>
      </c>
      <c r="J25" s="16">
        <f>+J16+J24</f>
        <v>-43749.659999999683</v>
      </c>
      <c r="K25" s="16">
        <v>0</v>
      </c>
      <c r="L25" s="16">
        <f>+J25/I25*100</f>
        <v>-11.513068421052548</v>
      </c>
    </row>
    <row r="26" spans="1:12" ht="18.75" customHeight="1" x14ac:dyDescent="0.25">
      <c r="A26" s="176" t="s">
        <v>155</v>
      </c>
      <c r="B26" s="177"/>
      <c r="C26" s="177"/>
      <c r="D26" s="177"/>
      <c r="E26" s="178"/>
      <c r="F26" s="15">
        <f>+F27</f>
        <v>15345.887583781272</v>
      </c>
      <c r="G26" s="15">
        <f>+G27</f>
        <v>40587.817373415615</v>
      </c>
      <c r="H26" s="15">
        <v>79265.81</v>
      </c>
      <c r="I26" s="15">
        <f>+'IZVR. POSEBNI DIO '!C15</f>
        <v>0</v>
      </c>
      <c r="J26" s="15">
        <v>-185092.21</v>
      </c>
      <c r="K26" s="15">
        <f>+J26/H26*100</f>
        <v>-233.50825532471063</v>
      </c>
      <c r="L26" s="15">
        <v>0</v>
      </c>
    </row>
    <row r="27" spans="1:12" ht="18.75" customHeight="1" x14ac:dyDescent="0.25">
      <c r="A27" s="176" t="s">
        <v>157</v>
      </c>
      <c r="B27" s="177"/>
      <c r="C27" s="177"/>
      <c r="D27" s="177"/>
      <c r="E27" s="178"/>
      <c r="F27" s="15">
        <f>115623.59/7.5345</f>
        <v>15345.887583781272</v>
      </c>
      <c r="G27" s="15">
        <f>305808.91/7.5345</f>
        <v>40587.817373415615</v>
      </c>
      <c r="H27" s="15">
        <v>34792.36</v>
      </c>
      <c r="I27" s="15">
        <f>+I26</f>
        <v>0</v>
      </c>
      <c r="J27" s="15">
        <v>0</v>
      </c>
      <c r="K27" s="15">
        <f>+J27/H27*100</f>
        <v>0</v>
      </c>
      <c r="L27" s="15">
        <v>0</v>
      </c>
    </row>
    <row r="28" spans="1:12" ht="18.75" customHeight="1" x14ac:dyDescent="0.25">
      <c r="A28" s="176" t="s">
        <v>156</v>
      </c>
      <c r="B28" s="177"/>
      <c r="C28" s="177"/>
      <c r="D28" s="177"/>
      <c r="E28" s="178"/>
      <c r="F28" s="15">
        <f>115623.59/7.5345</f>
        <v>15345.887583781272</v>
      </c>
      <c r="G28" s="15">
        <f>305808.91/7.5345</f>
        <v>40587.817373415615</v>
      </c>
      <c r="H28" s="15">
        <f>+H26-H27</f>
        <v>44473.45</v>
      </c>
      <c r="I28" s="15">
        <v>-380000</v>
      </c>
      <c r="J28" s="15">
        <f>+J25+J26+J27</f>
        <v>-228841.86999999968</v>
      </c>
      <c r="K28" s="15">
        <f>+J28/H28*100</f>
        <v>-514.55839382822717</v>
      </c>
      <c r="L28" s="15">
        <f>+J28/I28*100</f>
        <v>60.221544736842013</v>
      </c>
    </row>
    <row r="29" spans="1:12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</row>
    <row r="31" spans="1:12" ht="11.25" customHeight="1" x14ac:dyDescent="0.25">
      <c r="A31" s="21"/>
      <c r="B31" s="22"/>
      <c r="C31" s="22"/>
      <c r="D31" s="22"/>
      <c r="E31" s="22"/>
      <c r="F31" s="23"/>
      <c r="G31" s="23"/>
      <c r="H31" s="23"/>
      <c r="I31" s="23"/>
      <c r="J31" s="23"/>
      <c r="K31" s="23"/>
      <c r="L31" s="23"/>
    </row>
  </sheetData>
  <mergeCells count="21">
    <mergeCell ref="A24:E24"/>
    <mergeCell ref="A26:E26"/>
    <mergeCell ref="A27:E27"/>
    <mergeCell ref="A28:E28"/>
    <mergeCell ref="A22:E22"/>
    <mergeCell ref="A25:E25"/>
    <mergeCell ref="A1:L1"/>
    <mergeCell ref="A18:L18"/>
    <mergeCell ref="A9:E9"/>
    <mergeCell ref="A21:E21"/>
    <mergeCell ref="A23:E23"/>
    <mergeCell ref="A12:E12"/>
    <mergeCell ref="A13:E13"/>
    <mergeCell ref="A14:E14"/>
    <mergeCell ref="A15:E15"/>
    <mergeCell ref="A16:E16"/>
    <mergeCell ref="A2:L2"/>
    <mergeCell ref="A4:L4"/>
    <mergeCell ref="A6:L6"/>
    <mergeCell ref="A10:E10"/>
    <mergeCell ref="A11:E11"/>
  </mergeCells>
  <pageMargins left="0.7" right="0.7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6"/>
  <sheetViews>
    <sheetView workbookViewId="0">
      <selection activeCell="N22" sqref="N22"/>
    </sheetView>
  </sheetViews>
  <sheetFormatPr defaultRowHeight="15" x14ac:dyDescent="0.25"/>
  <cols>
    <col min="1" max="1" width="5.28515625" customWidth="1"/>
    <col min="2" max="2" width="54.42578125" customWidth="1"/>
    <col min="3" max="3" width="13.42578125" customWidth="1"/>
    <col min="4" max="4" width="12.85546875" customWidth="1"/>
    <col min="5" max="5" width="13.85546875" customWidth="1"/>
    <col min="6" max="6" width="8.42578125" customWidth="1"/>
    <col min="7" max="7" width="8" customWidth="1"/>
  </cols>
  <sheetData>
    <row r="1" spans="1:7" ht="18.75" customHeight="1" x14ac:dyDescent="0.25">
      <c r="A1" s="183" t="s">
        <v>179</v>
      </c>
      <c r="B1" s="183"/>
      <c r="C1" s="183"/>
      <c r="D1" s="183"/>
      <c r="E1" s="183"/>
      <c r="F1" s="183"/>
      <c r="G1" s="183"/>
    </row>
    <row r="2" spans="1:7" ht="17.25" x14ac:dyDescent="0.3">
      <c r="A2" s="184" t="s">
        <v>14</v>
      </c>
      <c r="B2" s="184"/>
      <c r="C2" s="184"/>
      <c r="D2" s="184"/>
      <c r="E2" s="184"/>
      <c r="F2" s="184"/>
      <c r="G2" s="184"/>
    </row>
    <row r="3" spans="1:7" ht="17.25" x14ac:dyDescent="0.3">
      <c r="A3" s="184" t="s">
        <v>15</v>
      </c>
      <c r="B3" s="184"/>
      <c r="C3" s="184"/>
      <c r="D3" s="184"/>
      <c r="E3" s="184"/>
      <c r="F3" s="184"/>
      <c r="G3" s="184"/>
    </row>
    <row r="4" spans="1:7" ht="15.75" x14ac:dyDescent="0.25">
      <c r="A4" s="24"/>
      <c r="B4" s="24"/>
      <c r="C4" s="24"/>
      <c r="D4" s="24"/>
      <c r="E4" s="24"/>
      <c r="F4" s="24"/>
      <c r="G4" s="24"/>
    </row>
    <row r="5" spans="1:7" ht="90" x14ac:dyDescent="0.25">
      <c r="A5" s="25" t="s">
        <v>16</v>
      </c>
      <c r="B5" s="26" t="s">
        <v>17</v>
      </c>
      <c r="C5" s="27" t="s">
        <v>181</v>
      </c>
      <c r="D5" s="28" t="s">
        <v>183</v>
      </c>
      <c r="E5" s="27" t="s">
        <v>180</v>
      </c>
      <c r="F5" s="29" t="s">
        <v>18</v>
      </c>
      <c r="G5" s="30" t="s">
        <v>18</v>
      </c>
    </row>
    <row r="6" spans="1:7" x14ac:dyDescent="0.25">
      <c r="A6" s="31"/>
      <c r="B6" s="32">
        <v>1</v>
      </c>
      <c r="C6" s="32">
        <v>2</v>
      </c>
      <c r="D6" s="33">
        <v>3</v>
      </c>
      <c r="E6" s="33">
        <v>4</v>
      </c>
      <c r="F6" s="53" t="s">
        <v>137</v>
      </c>
      <c r="G6" s="54" t="s">
        <v>138</v>
      </c>
    </row>
    <row r="7" spans="1:7" ht="30.75" customHeight="1" x14ac:dyDescent="0.25">
      <c r="A7" s="34">
        <v>6</v>
      </c>
      <c r="B7" s="35" t="s">
        <v>6</v>
      </c>
      <c r="C7" s="36">
        <f>+C14+C19+C22+C8+C11</f>
        <v>2463694.9</v>
      </c>
      <c r="D7" s="36">
        <f>+D14+D19+D22+D8+D11</f>
        <v>5511500</v>
      </c>
      <c r="E7" s="36">
        <f>+E14+E19+E22+E8+E11</f>
        <v>2437684.91</v>
      </c>
      <c r="F7" s="36">
        <f>+E7/C7*100</f>
        <v>98.944269032663101</v>
      </c>
      <c r="G7" s="37">
        <f>+E7/D7*100</f>
        <v>44.229064864374493</v>
      </c>
    </row>
    <row r="8" spans="1:7" ht="27" customHeight="1" x14ac:dyDescent="0.25">
      <c r="A8" s="38">
        <v>63</v>
      </c>
      <c r="B8" s="39" t="s">
        <v>19</v>
      </c>
      <c r="C8" s="40">
        <f t="shared" ref="C8:C9" si="0">+C9</f>
        <v>1221.6300000000001</v>
      </c>
      <c r="D8" s="40">
        <f>+'IZVR.PO IZVORIMA FINANCIR'!D11</f>
        <v>1500</v>
      </c>
      <c r="E8" s="40">
        <f t="shared" ref="E8" si="1">+E9</f>
        <v>0</v>
      </c>
      <c r="F8" s="40">
        <v>0</v>
      </c>
      <c r="G8" s="41">
        <v>0</v>
      </c>
    </row>
    <row r="9" spans="1:7" ht="26.25" customHeight="1" x14ac:dyDescent="0.25">
      <c r="A9" s="42">
        <v>636</v>
      </c>
      <c r="B9" s="43" t="s">
        <v>20</v>
      </c>
      <c r="C9" s="44">
        <f t="shared" si="0"/>
        <v>1221.6300000000001</v>
      </c>
      <c r="D9" s="44"/>
      <c r="E9" s="44">
        <f>+E10</f>
        <v>0</v>
      </c>
      <c r="F9" s="44"/>
      <c r="G9" s="45"/>
    </row>
    <row r="10" spans="1:7" ht="25.5" x14ac:dyDescent="0.25">
      <c r="A10" s="46">
        <v>6361</v>
      </c>
      <c r="B10" s="47" t="s">
        <v>147</v>
      </c>
      <c r="C10" s="48">
        <v>1221.6300000000001</v>
      </c>
      <c r="D10" s="48"/>
      <c r="E10" s="48">
        <f>+'IZVR.PO IZVORIMA FINANCIR'!E11</f>
        <v>0</v>
      </c>
      <c r="F10" s="48"/>
      <c r="G10" s="49"/>
    </row>
    <row r="11" spans="1:7" ht="27" customHeight="1" x14ac:dyDescent="0.25">
      <c r="A11" s="38">
        <v>65</v>
      </c>
      <c r="B11" s="39" t="s">
        <v>21</v>
      </c>
      <c r="C11" s="40">
        <f t="shared" ref="C11:C12" si="2">+C12</f>
        <v>1443.14</v>
      </c>
      <c r="D11" s="40">
        <f>+'IZVR.PO IZVORIMA FINANCIR'!D10</f>
        <v>10000</v>
      </c>
      <c r="E11" s="40">
        <f t="shared" ref="E11:E12" si="3">+E12</f>
        <v>8953.24</v>
      </c>
      <c r="F11" s="40">
        <f>+E11/C11*100</f>
        <v>620.39996119572595</v>
      </c>
      <c r="G11" s="41">
        <f>+E11/D11*100</f>
        <v>89.532399999999996</v>
      </c>
    </row>
    <row r="12" spans="1:7" ht="24.75" customHeight="1" x14ac:dyDescent="0.25">
      <c r="A12" s="42">
        <v>652</v>
      </c>
      <c r="B12" s="43" t="s">
        <v>22</v>
      </c>
      <c r="C12" s="44">
        <f t="shared" si="2"/>
        <v>1443.14</v>
      </c>
      <c r="D12" s="44"/>
      <c r="E12" s="44">
        <f t="shared" si="3"/>
        <v>8953.24</v>
      </c>
      <c r="F12" s="44"/>
      <c r="G12" s="45"/>
    </row>
    <row r="13" spans="1:7" x14ac:dyDescent="0.25">
      <c r="A13" s="46">
        <v>6526</v>
      </c>
      <c r="B13" s="47" t="s">
        <v>158</v>
      </c>
      <c r="C13" s="48">
        <v>1443.14</v>
      </c>
      <c r="D13" s="48"/>
      <c r="E13" s="48">
        <f>+'IZVR.PO IZVORIMA FINANCIR'!E10</f>
        <v>8953.24</v>
      </c>
      <c r="F13" s="48"/>
      <c r="G13" s="49"/>
    </row>
    <row r="14" spans="1:7" ht="27" customHeight="1" x14ac:dyDescent="0.25">
      <c r="A14" s="38">
        <v>66</v>
      </c>
      <c r="B14" s="39" t="s">
        <v>23</v>
      </c>
      <c r="C14" s="40">
        <f>+C15+C17</f>
        <v>327581.3</v>
      </c>
      <c r="D14" s="40">
        <f>+'IZVR.PO IZVORIMA FINANCIR'!D9+'IZVR.PO IZVORIMA FINANCIR'!D12</f>
        <v>370000</v>
      </c>
      <c r="E14" s="40">
        <f>+E15+E17</f>
        <v>138360.56</v>
      </c>
      <c r="F14" s="40">
        <f>+E14/C14*100</f>
        <v>42.237014139696008</v>
      </c>
      <c r="G14" s="41">
        <f>+E14/D14*100</f>
        <v>37.394745945945942</v>
      </c>
    </row>
    <row r="15" spans="1:7" ht="26.25" customHeight="1" x14ac:dyDescent="0.25">
      <c r="A15" s="42">
        <v>661</v>
      </c>
      <c r="B15" s="43" t="s">
        <v>24</v>
      </c>
      <c r="C15" s="44">
        <f t="shared" ref="C15:E17" si="4">+C16</f>
        <v>114989.72</v>
      </c>
      <c r="D15" s="44"/>
      <c r="E15" s="44">
        <f t="shared" si="4"/>
        <v>138360.56</v>
      </c>
      <c r="F15" s="44"/>
      <c r="G15" s="45"/>
    </row>
    <row r="16" spans="1:7" x14ac:dyDescent="0.25">
      <c r="A16" s="46">
        <v>6615</v>
      </c>
      <c r="B16" s="47" t="s">
        <v>25</v>
      </c>
      <c r="C16" s="48">
        <v>114989.72</v>
      </c>
      <c r="D16" s="48"/>
      <c r="E16" s="48">
        <v>138360.56</v>
      </c>
      <c r="F16" s="48"/>
      <c r="G16" s="49"/>
    </row>
    <row r="17" spans="1:7" ht="26.25" customHeight="1" x14ac:dyDescent="0.25">
      <c r="A17" s="42">
        <v>663</v>
      </c>
      <c r="B17" s="43" t="s">
        <v>148</v>
      </c>
      <c r="C17" s="44">
        <f>+C18</f>
        <v>212591.58</v>
      </c>
      <c r="D17" s="44"/>
      <c r="E17" s="44">
        <f t="shared" si="4"/>
        <v>0</v>
      </c>
      <c r="F17" s="44"/>
      <c r="G17" s="45"/>
    </row>
    <row r="18" spans="1:7" x14ac:dyDescent="0.25">
      <c r="A18" s="46">
        <v>6632</v>
      </c>
      <c r="B18" s="47" t="s">
        <v>159</v>
      </c>
      <c r="C18" s="48">
        <v>212591.58</v>
      </c>
      <c r="D18" s="48"/>
      <c r="E18" s="48">
        <v>0</v>
      </c>
      <c r="F18" s="48"/>
      <c r="G18" s="49"/>
    </row>
    <row r="19" spans="1:7" ht="27" customHeight="1" x14ac:dyDescent="0.25">
      <c r="A19" s="38">
        <v>67</v>
      </c>
      <c r="B19" s="39" t="s">
        <v>160</v>
      </c>
      <c r="C19" s="40">
        <f>+C20</f>
        <v>2133448.83</v>
      </c>
      <c r="D19" s="40">
        <f>+'IZVR.PO IZVORIMA FINANCIR'!D8</f>
        <v>5130000</v>
      </c>
      <c r="E19" s="40">
        <f t="shared" ref="E19:E20" si="5">+E20</f>
        <v>2280057.71</v>
      </c>
      <c r="F19" s="40">
        <f>+E19/C19*100</f>
        <v>106.87191921073635</v>
      </c>
      <c r="G19" s="41">
        <f>+E19/D19*100</f>
        <v>44.445569395711502</v>
      </c>
    </row>
    <row r="20" spans="1:7" ht="26.25" customHeight="1" x14ac:dyDescent="0.25">
      <c r="A20" s="42">
        <v>671</v>
      </c>
      <c r="B20" s="43" t="s">
        <v>26</v>
      </c>
      <c r="C20" s="44">
        <f>+C21</f>
        <v>2133448.83</v>
      </c>
      <c r="D20" s="44"/>
      <c r="E20" s="44">
        <f t="shared" si="5"/>
        <v>2280057.71</v>
      </c>
      <c r="F20" s="44"/>
      <c r="G20" s="45"/>
    </row>
    <row r="21" spans="1:7" ht="21.75" customHeight="1" x14ac:dyDescent="0.25">
      <c r="A21" s="46">
        <v>6711</v>
      </c>
      <c r="B21" s="47" t="s">
        <v>27</v>
      </c>
      <c r="C21" s="48">
        <v>2133448.83</v>
      </c>
      <c r="D21" s="48"/>
      <c r="E21" s="48">
        <f>+'IZVR.PO IZVORIMA FINANCIR'!E8</f>
        <v>2280057.71</v>
      </c>
      <c r="F21" s="48"/>
      <c r="G21" s="49"/>
    </row>
    <row r="22" spans="1:7" ht="27" customHeight="1" x14ac:dyDescent="0.25">
      <c r="A22" s="38">
        <v>68</v>
      </c>
      <c r="B22" s="39" t="s">
        <v>28</v>
      </c>
      <c r="C22" s="40">
        <f>+C23</f>
        <v>0</v>
      </c>
      <c r="D22" s="40">
        <v>0</v>
      </c>
      <c r="E22" s="40">
        <f t="shared" ref="E22" si="6">+E23</f>
        <v>10313.4</v>
      </c>
      <c r="F22" s="40">
        <v>0</v>
      </c>
      <c r="G22" s="41">
        <v>0</v>
      </c>
    </row>
    <row r="23" spans="1:7" ht="26.25" customHeight="1" x14ac:dyDescent="0.25">
      <c r="A23" s="42">
        <v>683</v>
      </c>
      <c r="B23" s="43" t="s">
        <v>28</v>
      </c>
      <c r="C23" s="44">
        <f>+C24</f>
        <v>0</v>
      </c>
      <c r="D23" s="44"/>
      <c r="E23" s="44">
        <f t="shared" ref="E23" si="7">+E24</f>
        <v>10313.4</v>
      </c>
      <c r="F23" s="44"/>
      <c r="G23" s="45"/>
    </row>
    <row r="24" spans="1:7" x14ac:dyDescent="0.25">
      <c r="A24" s="46">
        <v>6831</v>
      </c>
      <c r="B24" s="47" t="s">
        <v>28</v>
      </c>
      <c r="C24" s="48">
        <v>0</v>
      </c>
      <c r="D24" s="48"/>
      <c r="E24" s="48">
        <v>10313.4</v>
      </c>
      <c r="F24" s="48"/>
      <c r="G24" s="49"/>
    </row>
    <row r="25" spans="1:7" ht="13.5" customHeight="1" x14ac:dyDescent="0.25">
      <c r="A25" s="50"/>
      <c r="B25" s="51"/>
      <c r="C25" s="51"/>
      <c r="D25" s="48"/>
      <c r="E25" s="48"/>
      <c r="F25" s="48"/>
      <c r="G25" s="49"/>
    </row>
    <row r="26" spans="1:7" ht="30.75" customHeight="1" x14ac:dyDescent="0.25">
      <c r="A26" s="34">
        <v>7</v>
      </c>
      <c r="B26" s="35" t="s">
        <v>7</v>
      </c>
      <c r="C26" s="36">
        <f>+C27</f>
        <v>68.599999999999994</v>
      </c>
      <c r="D26" s="36">
        <f t="shared" ref="D26:E26" si="8">+D27</f>
        <v>0</v>
      </c>
      <c r="E26" s="36">
        <f t="shared" si="8"/>
        <v>182.7</v>
      </c>
      <c r="F26" s="36">
        <f>+E26/C26*100</f>
        <v>266.32653061224494</v>
      </c>
      <c r="G26" s="37">
        <v>0</v>
      </c>
    </row>
    <row r="27" spans="1:7" ht="27" customHeight="1" x14ac:dyDescent="0.25">
      <c r="A27" s="38">
        <v>72</v>
      </c>
      <c r="B27" s="39" t="s">
        <v>30</v>
      </c>
      <c r="C27" s="40">
        <f>+C30+C28</f>
        <v>68.599999999999994</v>
      </c>
      <c r="D27" s="40">
        <f>+D30</f>
        <v>0</v>
      </c>
      <c r="E27" s="40">
        <f>+E30+E28</f>
        <v>182.7</v>
      </c>
      <c r="F27" s="40">
        <f>+E27/C27*100</f>
        <v>266.32653061224494</v>
      </c>
      <c r="G27" s="41">
        <v>0</v>
      </c>
    </row>
    <row r="28" spans="1:7" ht="26.25" customHeight="1" x14ac:dyDescent="0.25">
      <c r="A28" s="42">
        <v>722</v>
      </c>
      <c r="B28" s="43" t="s">
        <v>190</v>
      </c>
      <c r="C28" s="44">
        <f t="shared" ref="C28:D30" si="9">+C29</f>
        <v>0</v>
      </c>
      <c r="D28" s="44">
        <f t="shared" si="9"/>
        <v>0</v>
      </c>
      <c r="E28" s="44">
        <f>+E29</f>
        <v>134.19999999999999</v>
      </c>
      <c r="F28" s="44"/>
      <c r="G28" s="45"/>
    </row>
    <row r="29" spans="1:7" x14ac:dyDescent="0.25">
      <c r="A29" s="46">
        <v>7227</v>
      </c>
      <c r="B29" s="47" t="s">
        <v>191</v>
      </c>
      <c r="C29" s="48">
        <v>0</v>
      </c>
      <c r="D29" s="48">
        <v>0</v>
      </c>
      <c r="E29" s="48">
        <v>134.19999999999999</v>
      </c>
      <c r="F29" s="48"/>
      <c r="G29" s="49"/>
    </row>
    <row r="30" spans="1:7" ht="26.25" customHeight="1" x14ac:dyDescent="0.25">
      <c r="A30" s="42">
        <v>723</v>
      </c>
      <c r="B30" s="43" t="s">
        <v>29</v>
      </c>
      <c r="C30" s="44">
        <f t="shared" si="9"/>
        <v>68.599999999999994</v>
      </c>
      <c r="D30" s="44">
        <f t="shared" si="9"/>
        <v>0</v>
      </c>
      <c r="E30" s="44">
        <f>+E31</f>
        <v>48.5</v>
      </c>
      <c r="F30" s="44"/>
      <c r="G30" s="45"/>
    </row>
    <row r="31" spans="1:7" x14ac:dyDescent="0.25">
      <c r="A31" s="46">
        <v>7231</v>
      </c>
      <c r="B31" s="47" t="s">
        <v>31</v>
      </c>
      <c r="C31" s="48">
        <v>68.599999999999994</v>
      </c>
      <c r="D31" s="48">
        <v>0</v>
      </c>
      <c r="E31" s="48">
        <v>48.5</v>
      </c>
      <c r="F31" s="48"/>
      <c r="G31" s="49"/>
    </row>
    <row r="32" spans="1:7" x14ac:dyDescent="0.25">
      <c r="A32" s="46"/>
      <c r="B32" s="47"/>
      <c r="C32" s="48"/>
      <c r="D32" s="48"/>
      <c r="E32" s="48"/>
      <c r="F32" s="48"/>
      <c r="G32" s="49"/>
    </row>
    <row r="33" spans="1:7" ht="30" customHeight="1" x14ac:dyDescent="0.25">
      <c r="A33" s="46"/>
      <c r="B33" s="52" t="s">
        <v>85</v>
      </c>
      <c r="C33" s="88">
        <f>+C7+C26</f>
        <v>2463763.5</v>
      </c>
      <c r="D33" s="88">
        <f>+D7+D26</f>
        <v>5511500</v>
      </c>
      <c r="E33" s="88">
        <f>+E7+E26</f>
        <v>2437867.6100000003</v>
      </c>
      <c r="F33" s="88">
        <f>+E33/C33*100</f>
        <v>98.948929554318028</v>
      </c>
      <c r="G33" s="88">
        <f>+E33/D33*100</f>
        <v>44.232379751428837</v>
      </c>
    </row>
    <row r="34" spans="1:7" x14ac:dyDescent="0.25">
      <c r="A34" s="50"/>
      <c r="B34" s="51"/>
      <c r="C34" s="48"/>
      <c r="D34" s="48"/>
      <c r="E34" s="48"/>
      <c r="F34" s="48"/>
      <c r="G34" s="49"/>
    </row>
    <row r="36" spans="1:7" x14ac:dyDescent="0.25">
      <c r="E36" s="20"/>
    </row>
  </sheetData>
  <mergeCells count="3">
    <mergeCell ref="A1:G1"/>
    <mergeCell ref="A2:G2"/>
    <mergeCell ref="A3:G3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3"/>
  <sheetViews>
    <sheetView workbookViewId="0">
      <selection activeCell="Q68" sqref="Q68"/>
    </sheetView>
  </sheetViews>
  <sheetFormatPr defaultRowHeight="12.75" x14ac:dyDescent="0.2"/>
  <cols>
    <col min="1" max="1" width="5.85546875" style="55" customWidth="1"/>
    <col min="2" max="2" width="42.85546875" style="55" customWidth="1"/>
    <col min="3" max="3" width="14.42578125" style="55" customWidth="1"/>
    <col min="4" max="4" width="14.85546875" style="55" customWidth="1"/>
    <col min="5" max="5" width="14.5703125" style="55" customWidth="1"/>
    <col min="6" max="7" width="7.7109375" style="55" customWidth="1"/>
    <col min="8" max="118" width="9.140625" style="55"/>
    <col min="119" max="119" width="8" style="55" customWidth="1"/>
    <col min="120" max="120" width="32.85546875" style="55" customWidth="1"/>
    <col min="121" max="121" width="0" style="55" hidden="1" customWidth="1"/>
    <col min="122" max="122" width="14.140625" style="55" customWidth="1"/>
    <col min="123" max="124" width="14.42578125" style="55" customWidth="1"/>
    <col min="125" max="125" width="11.5703125" style="55" bestFit="1" customWidth="1"/>
    <col min="126" max="126" width="0.140625" style="55" customWidth="1"/>
    <col min="127" max="127" width="9.140625" style="55"/>
    <col min="128" max="128" width="14.28515625" style="55" bestFit="1" customWidth="1"/>
    <col min="129" max="374" width="9.140625" style="55"/>
    <col min="375" max="375" width="8" style="55" customWidth="1"/>
    <col min="376" max="376" width="32.85546875" style="55" customWidth="1"/>
    <col min="377" max="377" width="0" style="55" hidden="1" customWidth="1"/>
    <col min="378" max="378" width="14.140625" style="55" customWidth="1"/>
    <col min="379" max="380" width="14.42578125" style="55" customWidth="1"/>
    <col min="381" max="381" width="11.5703125" style="55" bestFit="1" customWidth="1"/>
    <col min="382" max="382" width="0.140625" style="55" customWidth="1"/>
    <col min="383" max="383" width="9.140625" style="55"/>
    <col min="384" max="384" width="14.28515625" style="55" bestFit="1" customWidth="1"/>
    <col min="385" max="630" width="9.140625" style="55"/>
    <col min="631" max="631" width="8" style="55" customWidth="1"/>
    <col min="632" max="632" width="32.85546875" style="55" customWidth="1"/>
    <col min="633" max="633" width="0" style="55" hidden="1" customWidth="1"/>
    <col min="634" max="634" width="14.140625" style="55" customWidth="1"/>
    <col min="635" max="636" width="14.42578125" style="55" customWidth="1"/>
    <col min="637" max="637" width="11.5703125" style="55" bestFit="1" customWidth="1"/>
    <col min="638" max="638" width="0.140625" style="55" customWidth="1"/>
    <col min="639" max="639" width="9.140625" style="55"/>
    <col min="640" max="640" width="14.28515625" style="55" bestFit="1" customWidth="1"/>
    <col min="641" max="886" width="9.140625" style="55"/>
    <col min="887" max="887" width="8" style="55" customWidth="1"/>
    <col min="888" max="888" width="32.85546875" style="55" customWidth="1"/>
    <col min="889" max="889" width="0" style="55" hidden="1" customWidth="1"/>
    <col min="890" max="890" width="14.140625" style="55" customWidth="1"/>
    <col min="891" max="892" width="14.42578125" style="55" customWidth="1"/>
    <col min="893" max="893" width="11.5703125" style="55" bestFit="1" customWidth="1"/>
    <col min="894" max="894" width="0.140625" style="55" customWidth="1"/>
    <col min="895" max="895" width="9.140625" style="55"/>
    <col min="896" max="896" width="14.28515625" style="55" bestFit="1" customWidth="1"/>
    <col min="897" max="1142" width="9.140625" style="55"/>
    <col min="1143" max="1143" width="8" style="55" customWidth="1"/>
    <col min="1144" max="1144" width="32.85546875" style="55" customWidth="1"/>
    <col min="1145" max="1145" width="0" style="55" hidden="1" customWidth="1"/>
    <col min="1146" max="1146" width="14.140625" style="55" customWidth="1"/>
    <col min="1147" max="1148" width="14.42578125" style="55" customWidth="1"/>
    <col min="1149" max="1149" width="11.5703125" style="55" bestFit="1" customWidth="1"/>
    <col min="1150" max="1150" width="0.140625" style="55" customWidth="1"/>
    <col min="1151" max="1151" width="9.140625" style="55"/>
    <col min="1152" max="1152" width="14.28515625" style="55" bestFit="1" customWidth="1"/>
    <col min="1153" max="1398" width="9.140625" style="55"/>
    <col min="1399" max="1399" width="8" style="55" customWidth="1"/>
    <col min="1400" max="1400" width="32.85546875" style="55" customWidth="1"/>
    <col min="1401" max="1401" width="0" style="55" hidden="1" customWidth="1"/>
    <col min="1402" max="1402" width="14.140625" style="55" customWidth="1"/>
    <col min="1403" max="1404" width="14.42578125" style="55" customWidth="1"/>
    <col min="1405" max="1405" width="11.5703125" style="55" bestFit="1" customWidth="1"/>
    <col min="1406" max="1406" width="0.140625" style="55" customWidth="1"/>
    <col min="1407" max="1407" width="9.140625" style="55"/>
    <col min="1408" max="1408" width="14.28515625" style="55" bestFit="1" customWidth="1"/>
    <col min="1409" max="1654" width="9.140625" style="55"/>
    <col min="1655" max="1655" width="8" style="55" customWidth="1"/>
    <col min="1656" max="1656" width="32.85546875" style="55" customWidth="1"/>
    <col min="1657" max="1657" width="0" style="55" hidden="1" customWidth="1"/>
    <col min="1658" max="1658" width="14.140625" style="55" customWidth="1"/>
    <col min="1659" max="1660" width="14.42578125" style="55" customWidth="1"/>
    <col min="1661" max="1661" width="11.5703125" style="55" bestFit="1" customWidth="1"/>
    <col min="1662" max="1662" width="0.140625" style="55" customWidth="1"/>
    <col min="1663" max="1663" width="9.140625" style="55"/>
    <col min="1664" max="1664" width="14.28515625" style="55" bestFit="1" customWidth="1"/>
    <col min="1665" max="1910" width="9.140625" style="55"/>
    <col min="1911" max="1911" width="8" style="55" customWidth="1"/>
    <col min="1912" max="1912" width="32.85546875" style="55" customWidth="1"/>
    <col min="1913" max="1913" width="0" style="55" hidden="1" customWidth="1"/>
    <col min="1914" max="1914" width="14.140625" style="55" customWidth="1"/>
    <col min="1915" max="1916" width="14.42578125" style="55" customWidth="1"/>
    <col min="1917" max="1917" width="11.5703125" style="55" bestFit="1" customWidth="1"/>
    <col min="1918" max="1918" width="0.140625" style="55" customWidth="1"/>
    <col min="1919" max="1919" width="9.140625" style="55"/>
    <col min="1920" max="1920" width="14.28515625" style="55" bestFit="1" customWidth="1"/>
    <col min="1921" max="2166" width="9.140625" style="55"/>
    <col min="2167" max="2167" width="8" style="55" customWidth="1"/>
    <col min="2168" max="2168" width="32.85546875" style="55" customWidth="1"/>
    <col min="2169" max="2169" width="0" style="55" hidden="1" customWidth="1"/>
    <col min="2170" max="2170" width="14.140625" style="55" customWidth="1"/>
    <col min="2171" max="2172" width="14.42578125" style="55" customWidth="1"/>
    <col min="2173" max="2173" width="11.5703125" style="55" bestFit="1" customWidth="1"/>
    <col min="2174" max="2174" width="0.140625" style="55" customWidth="1"/>
    <col min="2175" max="2175" width="9.140625" style="55"/>
    <col min="2176" max="2176" width="14.28515625" style="55" bestFit="1" customWidth="1"/>
    <col min="2177" max="2422" width="9.140625" style="55"/>
    <col min="2423" max="2423" width="8" style="55" customWidth="1"/>
    <col min="2424" max="2424" width="32.85546875" style="55" customWidth="1"/>
    <col min="2425" max="2425" width="0" style="55" hidden="1" customWidth="1"/>
    <col min="2426" max="2426" width="14.140625" style="55" customWidth="1"/>
    <col min="2427" max="2428" width="14.42578125" style="55" customWidth="1"/>
    <col min="2429" max="2429" width="11.5703125" style="55" bestFit="1" customWidth="1"/>
    <col min="2430" max="2430" width="0.140625" style="55" customWidth="1"/>
    <col min="2431" max="2431" width="9.140625" style="55"/>
    <col min="2432" max="2432" width="14.28515625" style="55" bestFit="1" customWidth="1"/>
    <col min="2433" max="2678" width="9.140625" style="55"/>
    <col min="2679" max="2679" width="8" style="55" customWidth="1"/>
    <col min="2680" max="2680" width="32.85546875" style="55" customWidth="1"/>
    <col min="2681" max="2681" width="0" style="55" hidden="1" customWidth="1"/>
    <col min="2682" max="2682" width="14.140625" style="55" customWidth="1"/>
    <col min="2683" max="2684" width="14.42578125" style="55" customWidth="1"/>
    <col min="2685" max="2685" width="11.5703125" style="55" bestFit="1" customWidth="1"/>
    <col min="2686" max="2686" width="0.140625" style="55" customWidth="1"/>
    <col min="2687" max="2687" width="9.140625" style="55"/>
    <col min="2688" max="2688" width="14.28515625" style="55" bestFit="1" customWidth="1"/>
    <col min="2689" max="2934" width="9.140625" style="55"/>
    <col min="2935" max="2935" width="8" style="55" customWidth="1"/>
    <col min="2936" max="2936" width="32.85546875" style="55" customWidth="1"/>
    <col min="2937" max="2937" width="0" style="55" hidden="1" customWidth="1"/>
    <col min="2938" max="2938" width="14.140625" style="55" customWidth="1"/>
    <col min="2939" max="2940" width="14.42578125" style="55" customWidth="1"/>
    <col min="2941" max="2941" width="11.5703125" style="55" bestFit="1" customWidth="1"/>
    <col min="2942" max="2942" width="0.140625" style="55" customWidth="1"/>
    <col min="2943" max="2943" width="9.140625" style="55"/>
    <col min="2944" max="2944" width="14.28515625" style="55" bestFit="1" customWidth="1"/>
    <col min="2945" max="3190" width="9.140625" style="55"/>
    <col min="3191" max="3191" width="8" style="55" customWidth="1"/>
    <col min="3192" max="3192" width="32.85546875" style="55" customWidth="1"/>
    <col min="3193" max="3193" width="0" style="55" hidden="1" customWidth="1"/>
    <col min="3194" max="3194" width="14.140625" style="55" customWidth="1"/>
    <col min="3195" max="3196" width="14.42578125" style="55" customWidth="1"/>
    <col min="3197" max="3197" width="11.5703125" style="55" bestFit="1" customWidth="1"/>
    <col min="3198" max="3198" width="0.140625" style="55" customWidth="1"/>
    <col min="3199" max="3199" width="9.140625" style="55"/>
    <col min="3200" max="3200" width="14.28515625" style="55" bestFit="1" customWidth="1"/>
    <col min="3201" max="3446" width="9.140625" style="55"/>
    <col min="3447" max="3447" width="8" style="55" customWidth="1"/>
    <col min="3448" max="3448" width="32.85546875" style="55" customWidth="1"/>
    <col min="3449" max="3449" width="0" style="55" hidden="1" customWidth="1"/>
    <col min="3450" max="3450" width="14.140625" style="55" customWidth="1"/>
    <col min="3451" max="3452" width="14.42578125" style="55" customWidth="1"/>
    <col min="3453" max="3453" width="11.5703125" style="55" bestFit="1" customWidth="1"/>
    <col min="3454" max="3454" width="0.140625" style="55" customWidth="1"/>
    <col min="3455" max="3455" width="9.140625" style="55"/>
    <col min="3456" max="3456" width="14.28515625" style="55" bestFit="1" customWidth="1"/>
    <col min="3457" max="3702" width="9.140625" style="55"/>
    <col min="3703" max="3703" width="8" style="55" customWidth="1"/>
    <col min="3704" max="3704" width="32.85546875" style="55" customWidth="1"/>
    <col min="3705" max="3705" width="0" style="55" hidden="1" customWidth="1"/>
    <col min="3706" max="3706" width="14.140625" style="55" customWidth="1"/>
    <col min="3707" max="3708" width="14.42578125" style="55" customWidth="1"/>
    <col min="3709" max="3709" width="11.5703125" style="55" bestFit="1" customWidth="1"/>
    <col min="3710" max="3710" width="0.140625" style="55" customWidth="1"/>
    <col min="3711" max="3711" width="9.140625" style="55"/>
    <col min="3712" max="3712" width="14.28515625" style="55" bestFit="1" customWidth="1"/>
    <col min="3713" max="3958" width="9.140625" style="55"/>
    <col min="3959" max="3959" width="8" style="55" customWidth="1"/>
    <col min="3960" max="3960" width="32.85546875" style="55" customWidth="1"/>
    <col min="3961" max="3961" width="0" style="55" hidden="1" customWidth="1"/>
    <col min="3962" max="3962" width="14.140625" style="55" customWidth="1"/>
    <col min="3963" max="3964" width="14.42578125" style="55" customWidth="1"/>
    <col min="3965" max="3965" width="11.5703125" style="55" bestFit="1" customWidth="1"/>
    <col min="3966" max="3966" width="0.140625" style="55" customWidth="1"/>
    <col min="3967" max="3967" width="9.140625" style="55"/>
    <col min="3968" max="3968" width="14.28515625" style="55" bestFit="1" customWidth="1"/>
    <col min="3969" max="4214" width="9.140625" style="55"/>
    <col min="4215" max="4215" width="8" style="55" customWidth="1"/>
    <col min="4216" max="4216" width="32.85546875" style="55" customWidth="1"/>
    <col min="4217" max="4217" width="0" style="55" hidden="1" customWidth="1"/>
    <col min="4218" max="4218" width="14.140625" style="55" customWidth="1"/>
    <col min="4219" max="4220" width="14.42578125" style="55" customWidth="1"/>
    <col min="4221" max="4221" width="11.5703125" style="55" bestFit="1" customWidth="1"/>
    <col min="4222" max="4222" width="0.140625" style="55" customWidth="1"/>
    <col min="4223" max="4223" width="9.140625" style="55"/>
    <col min="4224" max="4224" width="14.28515625" style="55" bestFit="1" customWidth="1"/>
    <col min="4225" max="4470" width="9.140625" style="55"/>
    <col min="4471" max="4471" width="8" style="55" customWidth="1"/>
    <col min="4472" max="4472" width="32.85546875" style="55" customWidth="1"/>
    <col min="4473" max="4473" width="0" style="55" hidden="1" customWidth="1"/>
    <col min="4474" max="4474" width="14.140625" style="55" customWidth="1"/>
    <col min="4475" max="4476" width="14.42578125" style="55" customWidth="1"/>
    <col min="4477" max="4477" width="11.5703125" style="55" bestFit="1" customWidth="1"/>
    <col min="4478" max="4478" width="0.140625" style="55" customWidth="1"/>
    <col min="4479" max="4479" width="9.140625" style="55"/>
    <col min="4480" max="4480" width="14.28515625" style="55" bestFit="1" customWidth="1"/>
    <col min="4481" max="4726" width="9.140625" style="55"/>
    <col min="4727" max="4727" width="8" style="55" customWidth="1"/>
    <col min="4728" max="4728" width="32.85546875" style="55" customWidth="1"/>
    <col min="4729" max="4729" width="0" style="55" hidden="1" customWidth="1"/>
    <col min="4730" max="4730" width="14.140625" style="55" customWidth="1"/>
    <col min="4731" max="4732" width="14.42578125" style="55" customWidth="1"/>
    <col min="4733" max="4733" width="11.5703125" style="55" bestFit="1" customWidth="1"/>
    <col min="4734" max="4734" width="0.140625" style="55" customWidth="1"/>
    <col min="4735" max="4735" width="9.140625" style="55"/>
    <col min="4736" max="4736" width="14.28515625" style="55" bestFit="1" customWidth="1"/>
    <col min="4737" max="4982" width="9.140625" style="55"/>
    <col min="4983" max="4983" width="8" style="55" customWidth="1"/>
    <col min="4984" max="4984" width="32.85546875" style="55" customWidth="1"/>
    <col min="4985" max="4985" width="0" style="55" hidden="1" customWidth="1"/>
    <col min="4986" max="4986" width="14.140625" style="55" customWidth="1"/>
    <col min="4987" max="4988" width="14.42578125" style="55" customWidth="1"/>
    <col min="4989" max="4989" width="11.5703125" style="55" bestFit="1" customWidth="1"/>
    <col min="4990" max="4990" width="0.140625" style="55" customWidth="1"/>
    <col min="4991" max="4991" width="9.140625" style="55"/>
    <col min="4992" max="4992" width="14.28515625" style="55" bestFit="1" customWidth="1"/>
    <col min="4993" max="5238" width="9.140625" style="55"/>
    <col min="5239" max="5239" width="8" style="55" customWidth="1"/>
    <col min="5240" max="5240" width="32.85546875" style="55" customWidth="1"/>
    <col min="5241" max="5241" width="0" style="55" hidden="1" customWidth="1"/>
    <col min="5242" max="5242" width="14.140625" style="55" customWidth="1"/>
    <col min="5243" max="5244" width="14.42578125" style="55" customWidth="1"/>
    <col min="5245" max="5245" width="11.5703125" style="55" bestFit="1" customWidth="1"/>
    <col min="5246" max="5246" width="0.140625" style="55" customWidth="1"/>
    <col min="5247" max="5247" width="9.140625" style="55"/>
    <col min="5248" max="5248" width="14.28515625" style="55" bestFit="1" customWidth="1"/>
    <col min="5249" max="5494" width="9.140625" style="55"/>
    <col min="5495" max="5495" width="8" style="55" customWidth="1"/>
    <col min="5496" max="5496" width="32.85546875" style="55" customWidth="1"/>
    <col min="5497" max="5497" width="0" style="55" hidden="1" customWidth="1"/>
    <col min="5498" max="5498" width="14.140625" style="55" customWidth="1"/>
    <col min="5499" max="5500" width="14.42578125" style="55" customWidth="1"/>
    <col min="5501" max="5501" width="11.5703125" style="55" bestFit="1" customWidth="1"/>
    <col min="5502" max="5502" width="0.140625" style="55" customWidth="1"/>
    <col min="5503" max="5503" width="9.140625" style="55"/>
    <col min="5504" max="5504" width="14.28515625" style="55" bestFit="1" customWidth="1"/>
    <col min="5505" max="5750" width="9.140625" style="55"/>
    <col min="5751" max="5751" width="8" style="55" customWidth="1"/>
    <col min="5752" max="5752" width="32.85546875" style="55" customWidth="1"/>
    <col min="5753" max="5753" width="0" style="55" hidden="1" customWidth="1"/>
    <col min="5754" max="5754" width="14.140625" style="55" customWidth="1"/>
    <col min="5755" max="5756" width="14.42578125" style="55" customWidth="1"/>
    <col min="5757" max="5757" width="11.5703125" style="55" bestFit="1" customWidth="1"/>
    <col min="5758" max="5758" width="0.140625" style="55" customWidth="1"/>
    <col min="5759" max="5759" width="9.140625" style="55"/>
    <col min="5760" max="5760" width="14.28515625" style="55" bestFit="1" customWidth="1"/>
    <col min="5761" max="6006" width="9.140625" style="55"/>
    <col min="6007" max="6007" width="8" style="55" customWidth="1"/>
    <col min="6008" max="6008" width="32.85546875" style="55" customWidth="1"/>
    <col min="6009" max="6009" width="0" style="55" hidden="1" customWidth="1"/>
    <col min="6010" max="6010" width="14.140625" style="55" customWidth="1"/>
    <col min="6011" max="6012" width="14.42578125" style="55" customWidth="1"/>
    <col min="6013" max="6013" width="11.5703125" style="55" bestFit="1" customWidth="1"/>
    <col min="6014" max="6014" width="0.140625" style="55" customWidth="1"/>
    <col min="6015" max="6015" width="9.140625" style="55"/>
    <col min="6016" max="6016" width="14.28515625" style="55" bestFit="1" customWidth="1"/>
    <col min="6017" max="6262" width="9.140625" style="55"/>
    <col min="6263" max="6263" width="8" style="55" customWidth="1"/>
    <col min="6264" max="6264" width="32.85546875" style="55" customWidth="1"/>
    <col min="6265" max="6265" width="0" style="55" hidden="1" customWidth="1"/>
    <col min="6266" max="6266" width="14.140625" style="55" customWidth="1"/>
    <col min="6267" max="6268" width="14.42578125" style="55" customWidth="1"/>
    <col min="6269" max="6269" width="11.5703125" style="55" bestFit="1" customWidth="1"/>
    <col min="6270" max="6270" width="0.140625" style="55" customWidth="1"/>
    <col min="6271" max="6271" width="9.140625" style="55"/>
    <col min="6272" max="6272" width="14.28515625" style="55" bestFit="1" customWidth="1"/>
    <col min="6273" max="6518" width="9.140625" style="55"/>
    <col min="6519" max="6519" width="8" style="55" customWidth="1"/>
    <col min="6520" max="6520" width="32.85546875" style="55" customWidth="1"/>
    <col min="6521" max="6521" width="0" style="55" hidden="1" customWidth="1"/>
    <col min="6522" max="6522" width="14.140625" style="55" customWidth="1"/>
    <col min="6523" max="6524" width="14.42578125" style="55" customWidth="1"/>
    <col min="6525" max="6525" width="11.5703125" style="55" bestFit="1" customWidth="1"/>
    <col min="6526" max="6526" width="0.140625" style="55" customWidth="1"/>
    <col min="6527" max="6527" width="9.140625" style="55"/>
    <col min="6528" max="6528" width="14.28515625" style="55" bestFit="1" customWidth="1"/>
    <col min="6529" max="6774" width="9.140625" style="55"/>
    <col min="6775" max="6775" width="8" style="55" customWidth="1"/>
    <col min="6776" max="6776" width="32.85546875" style="55" customWidth="1"/>
    <col min="6777" max="6777" width="0" style="55" hidden="1" customWidth="1"/>
    <col min="6778" max="6778" width="14.140625" style="55" customWidth="1"/>
    <col min="6779" max="6780" width="14.42578125" style="55" customWidth="1"/>
    <col min="6781" max="6781" width="11.5703125" style="55" bestFit="1" customWidth="1"/>
    <col min="6782" max="6782" width="0.140625" style="55" customWidth="1"/>
    <col min="6783" max="6783" width="9.140625" style="55"/>
    <col min="6784" max="6784" width="14.28515625" style="55" bestFit="1" customWidth="1"/>
    <col min="6785" max="7030" width="9.140625" style="55"/>
    <col min="7031" max="7031" width="8" style="55" customWidth="1"/>
    <col min="7032" max="7032" width="32.85546875" style="55" customWidth="1"/>
    <col min="7033" max="7033" width="0" style="55" hidden="1" customWidth="1"/>
    <col min="7034" max="7034" width="14.140625" style="55" customWidth="1"/>
    <col min="7035" max="7036" width="14.42578125" style="55" customWidth="1"/>
    <col min="7037" max="7037" width="11.5703125" style="55" bestFit="1" customWidth="1"/>
    <col min="7038" max="7038" width="0.140625" style="55" customWidth="1"/>
    <col min="7039" max="7039" width="9.140625" style="55"/>
    <col min="7040" max="7040" width="14.28515625" style="55" bestFit="1" customWidth="1"/>
    <col min="7041" max="7286" width="9.140625" style="55"/>
    <col min="7287" max="7287" width="8" style="55" customWidth="1"/>
    <col min="7288" max="7288" width="32.85546875" style="55" customWidth="1"/>
    <col min="7289" max="7289" width="0" style="55" hidden="1" customWidth="1"/>
    <col min="7290" max="7290" width="14.140625" style="55" customWidth="1"/>
    <col min="7291" max="7292" width="14.42578125" style="55" customWidth="1"/>
    <col min="7293" max="7293" width="11.5703125" style="55" bestFit="1" customWidth="1"/>
    <col min="7294" max="7294" width="0.140625" style="55" customWidth="1"/>
    <col min="7295" max="7295" width="9.140625" style="55"/>
    <col min="7296" max="7296" width="14.28515625" style="55" bestFit="1" customWidth="1"/>
    <col min="7297" max="7542" width="9.140625" style="55"/>
    <col min="7543" max="7543" width="8" style="55" customWidth="1"/>
    <col min="7544" max="7544" width="32.85546875" style="55" customWidth="1"/>
    <col min="7545" max="7545" width="0" style="55" hidden="1" customWidth="1"/>
    <col min="7546" max="7546" width="14.140625" style="55" customWidth="1"/>
    <col min="7547" max="7548" width="14.42578125" style="55" customWidth="1"/>
    <col min="7549" max="7549" width="11.5703125" style="55" bestFit="1" customWidth="1"/>
    <col min="7550" max="7550" width="0.140625" style="55" customWidth="1"/>
    <col min="7551" max="7551" width="9.140625" style="55"/>
    <col min="7552" max="7552" width="14.28515625" style="55" bestFit="1" customWidth="1"/>
    <col min="7553" max="7798" width="9.140625" style="55"/>
    <col min="7799" max="7799" width="8" style="55" customWidth="1"/>
    <col min="7800" max="7800" width="32.85546875" style="55" customWidth="1"/>
    <col min="7801" max="7801" width="0" style="55" hidden="1" customWidth="1"/>
    <col min="7802" max="7802" width="14.140625" style="55" customWidth="1"/>
    <col min="7803" max="7804" width="14.42578125" style="55" customWidth="1"/>
    <col min="7805" max="7805" width="11.5703125" style="55" bestFit="1" customWidth="1"/>
    <col min="7806" max="7806" width="0.140625" style="55" customWidth="1"/>
    <col min="7807" max="7807" width="9.140625" style="55"/>
    <col min="7808" max="7808" width="14.28515625" style="55" bestFit="1" customWidth="1"/>
    <col min="7809" max="8054" width="9.140625" style="55"/>
    <col min="8055" max="8055" width="8" style="55" customWidth="1"/>
    <col min="8056" max="8056" width="32.85546875" style="55" customWidth="1"/>
    <col min="8057" max="8057" width="0" style="55" hidden="1" customWidth="1"/>
    <col min="8058" max="8058" width="14.140625" style="55" customWidth="1"/>
    <col min="8059" max="8060" width="14.42578125" style="55" customWidth="1"/>
    <col min="8061" max="8061" width="11.5703125" style="55" bestFit="1" customWidth="1"/>
    <col min="8062" max="8062" width="0.140625" style="55" customWidth="1"/>
    <col min="8063" max="8063" width="9.140625" style="55"/>
    <col min="8064" max="8064" width="14.28515625" style="55" bestFit="1" customWidth="1"/>
    <col min="8065" max="8310" width="9.140625" style="55"/>
    <col min="8311" max="8311" width="8" style="55" customWidth="1"/>
    <col min="8312" max="8312" width="32.85546875" style="55" customWidth="1"/>
    <col min="8313" max="8313" width="0" style="55" hidden="1" customWidth="1"/>
    <col min="8314" max="8314" width="14.140625" style="55" customWidth="1"/>
    <col min="8315" max="8316" width="14.42578125" style="55" customWidth="1"/>
    <col min="8317" max="8317" width="11.5703125" style="55" bestFit="1" customWidth="1"/>
    <col min="8318" max="8318" width="0.140625" style="55" customWidth="1"/>
    <col min="8319" max="8319" width="9.140625" style="55"/>
    <col min="8320" max="8320" width="14.28515625" style="55" bestFit="1" customWidth="1"/>
    <col min="8321" max="8566" width="9.140625" style="55"/>
    <col min="8567" max="8567" width="8" style="55" customWidth="1"/>
    <col min="8568" max="8568" width="32.85546875" style="55" customWidth="1"/>
    <col min="8569" max="8569" width="0" style="55" hidden="1" customWidth="1"/>
    <col min="8570" max="8570" width="14.140625" style="55" customWidth="1"/>
    <col min="8571" max="8572" width="14.42578125" style="55" customWidth="1"/>
    <col min="8573" max="8573" width="11.5703125" style="55" bestFit="1" customWidth="1"/>
    <col min="8574" max="8574" width="0.140625" style="55" customWidth="1"/>
    <col min="8575" max="8575" width="9.140625" style="55"/>
    <col min="8576" max="8576" width="14.28515625" style="55" bestFit="1" customWidth="1"/>
    <col min="8577" max="8822" width="9.140625" style="55"/>
    <col min="8823" max="8823" width="8" style="55" customWidth="1"/>
    <col min="8824" max="8824" width="32.85546875" style="55" customWidth="1"/>
    <col min="8825" max="8825" width="0" style="55" hidden="1" customWidth="1"/>
    <col min="8826" max="8826" width="14.140625" style="55" customWidth="1"/>
    <col min="8827" max="8828" width="14.42578125" style="55" customWidth="1"/>
    <col min="8829" max="8829" width="11.5703125" style="55" bestFit="1" customWidth="1"/>
    <col min="8830" max="8830" width="0.140625" style="55" customWidth="1"/>
    <col min="8831" max="8831" width="9.140625" style="55"/>
    <col min="8832" max="8832" width="14.28515625" style="55" bestFit="1" customWidth="1"/>
    <col min="8833" max="9078" width="9.140625" style="55"/>
    <col min="9079" max="9079" width="8" style="55" customWidth="1"/>
    <col min="9080" max="9080" width="32.85546875" style="55" customWidth="1"/>
    <col min="9081" max="9081" width="0" style="55" hidden="1" customWidth="1"/>
    <col min="9082" max="9082" width="14.140625" style="55" customWidth="1"/>
    <col min="9083" max="9084" width="14.42578125" style="55" customWidth="1"/>
    <col min="9085" max="9085" width="11.5703125" style="55" bestFit="1" customWidth="1"/>
    <col min="9086" max="9086" width="0.140625" style="55" customWidth="1"/>
    <col min="9087" max="9087" width="9.140625" style="55"/>
    <col min="9088" max="9088" width="14.28515625" style="55" bestFit="1" customWidth="1"/>
    <col min="9089" max="9334" width="9.140625" style="55"/>
    <col min="9335" max="9335" width="8" style="55" customWidth="1"/>
    <col min="9336" max="9336" width="32.85546875" style="55" customWidth="1"/>
    <col min="9337" max="9337" width="0" style="55" hidden="1" customWidth="1"/>
    <col min="9338" max="9338" width="14.140625" style="55" customWidth="1"/>
    <col min="9339" max="9340" width="14.42578125" style="55" customWidth="1"/>
    <col min="9341" max="9341" width="11.5703125" style="55" bestFit="1" customWidth="1"/>
    <col min="9342" max="9342" width="0.140625" style="55" customWidth="1"/>
    <col min="9343" max="9343" width="9.140625" style="55"/>
    <col min="9344" max="9344" width="14.28515625" style="55" bestFit="1" customWidth="1"/>
    <col min="9345" max="9590" width="9.140625" style="55"/>
    <col min="9591" max="9591" width="8" style="55" customWidth="1"/>
    <col min="9592" max="9592" width="32.85546875" style="55" customWidth="1"/>
    <col min="9593" max="9593" width="0" style="55" hidden="1" customWidth="1"/>
    <col min="9594" max="9594" width="14.140625" style="55" customWidth="1"/>
    <col min="9595" max="9596" width="14.42578125" style="55" customWidth="1"/>
    <col min="9597" max="9597" width="11.5703125" style="55" bestFit="1" customWidth="1"/>
    <col min="9598" max="9598" width="0.140625" style="55" customWidth="1"/>
    <col min="9599" max="9599" width="9.140625" style="55"/>
    <col min="9600" max="9600" width="14.28515625" style="55" bestFit="1" customWidth="1"/>
    <col min="9601" max="9846" width="9.140625" style="55"/>
    <col min="9847" max="9847" width="8" style="55" customWidth="1"/>
    <col min="9848" max="9848" width="32.85546875" style="55" customWidth="1"/>
    <col min="9849" max="9849" width="0" style="55" hidden="1" customWidth="1"/>
    <col min="9850" max="9850" width="14.140625" style="55" customWidth="1"/>
    <col min="9851" max="9852" width="14.42578125" style="55" customWidth="1"/>
    <col min="9853" max="9853" width="11.5703125" style="55" bestFit="1" customWidth="1"/>
    <col min="9854" max="9854" width="0.140625" style="55" customWidth="1"/>
    <col min="9855" max="9855" width="9.140625" style="55"/>
    <col min="9856" max="9856" width="14.28515625" style="55" bestFit="1" customWidth="1"/>
    <col min="9857" max="10102" width="9.140625" style="55"/>
    <col min="10103" max="10103" width="8" style="55" customWidth="1"/>
    <col min="10104" max="10104" width="32.85546875" style="55" customWidth="1"/>
    <col min="10105" max="10105" width="0" style="55" hidden="1" customWidth="1"/>
    <col min="10106" max="10106" width="14.140625" style="55" customWidth="1"/>
    <col min="10107" max="10108" width="14.42578125" style="55" customWidth="1"/>
    <col min="10109" max="10109" width="11.5703125" style="55" bestFit="1" customWidth="1"/>
    <col min="10110" max="10110" width="0.140625" style="55" customWidth="1"/>
    <col min="10111" max="10111" width="9.140625" style="55"/>
    <col min="10112" max="10112" width="14.28515625" style="55" bestFit="1" customWidth="1"/>
    <col min="10113" max="10358" width="9.140625" style="55"/>
    <col min="10359" max="10359" width="8" style="55" customWidth="1"/>
    <col min="10360" max="10360" width="32.85546875" style="55" customWidth="1"/>
    <col min="10361" max="10361" width="0" style="55" hidden="1" customWidth="1"/>
    <col min="10362" max="10362" width="14.140625" style="55" customWidth="1"/>
    <col min="10363" max="10364" width="14.42578125" style="55" customWidth="1"/>
    <col min="10365" max="10365" width="11.5703125" style="55" bestFit="1" customWidth="1"/>
    <col min="10366" max="10366" width="0.140625" style="55" customWidth="1"/>
    <col min="10367" max="10367" width="9.140625" style="55"/>
    <col min="10368" max="10368" width="14.28515625" style="55" bestFit="1" customWidth="1"/>
    <col min="10369" max="10614" width="9.140625" style="55"/>
    <col min="10615" max="10615" width="8" style="55" customWidth="1"/>
    <col min="10616" max="10616" width="32.85546875" style="55" customWidth="1"/>
    <col min="10617" max="10617" width="0" style="55" hidden="1" customWidth="1"/>
    <col min="10618" max="10618" width="14.140625" style="55" customWidth="1"/>
    <col min="10619" max="10620" width="14.42578125" style="55" customWidth="1"/>
    <col min="10621" max="10621" width="11.5703125" style="55" bestFit="1" customWidth="1"/>
    <col min="10622" max="10622" width="0.140625" style="55" customWidth="1"/>
    <col min="10623" max="10623" width="9.140625" style="55"/>
    <col min="10624" max="10624" width="14.28515625" style="55" bestFit="1" customWidth="1"/>
    <col min="10625" max="10870" width="9.140625" style="55"/>
    <col min="10871" max="10871" width="8" style="55" customWidth="1"/>
    <col min="10872" max="10872" width="32.85546875" style="55" customWidth="1"/>
    <col min="10873" max="10873" width="0" style="55" hidden="1" customWidth="1"/>
    <col min="10874" max="10874" width="14.140625" style="55" customWidth="1"/>
    <col min="10875" max="10876" width="14.42578125" style="55" customWidth="1"/>
    <col min="10877" max="10877" width="11.5703125" style="55" bestFit="1" customWidth="1"/>
    <col min="10878" max="10878" width="0.140625" style="55" customWidth="1"/>
    <col min="10879" max="10879" width="9.140625" style="55"/>
    <col min="10880" max="10880" width="14.28515625" style="55" bestFit="1" customWidth="1"/>
    <col min="10881" max="11126" width="9.140625" style="55"/>
    <col min="11127" max="11127" width="8" style="55" customWidth="1"/>
    <col min="11128" max="11128" width="32.85546875" style="55" customWidth="1"/>
    <col min="11129" max="11129" width="0" style="55" hidden="1" customWidth="1"/>
    <col min="11130" max="11130" width="14.140625" style="55" customWidth="1"/>
    <col min="11131" max="11132" width="14.42578125" style="55" customWidth="1"/>
    <col min="11133" max="11133" width="11.5703125" style="55" bestFit="1" customWidth="1"/>
    <col min="11134" max="11134" width="0.140625" style="55" customWidth="1"/>
    <col min="11135" max="11135" width="9.140625" style="55"/>
    <col min="11136" max="11136" width="14.28515625" style="55" bestFit="1" customWidth="1"/>
    <col min="11137" max="11382" width="9.140625" style="55"/>
    <col min="11383" max="11383" width="8" style="55" customWidth="1"/>
    <col min="11384" max="11384" width="32.85546875" style="55" customWidth="1"/>
    <col min="11385" max="11385" width="0" style="55" hidden="1" customWidth="1"/>
    <col min="11386" max="11386" width="14.140625" style="55" customWidth="1"/>
    <col min="11387" max="11388" width="14.42578125" style="55" customWidth="1"/>
    <col min="11389" max="11389" width="11.5703125" style="55" bestFit="1" customWidth="1"/>
    <col min="11390" max="11390" width="0.140625" style="55" customWidth="1"/>
    <col min="11391" max="11391" width="9.140625" style="55"/>
    <col min="11392" max="11392" width="14.28515625" style="55" bestFit="1" customWidth="1"/>
    <col min="11393" max="11638" width="9.140625" style="55"/>
    <col min="11639" max="11639" width="8" style="55" customWidth="1"/>
    <col min="11640" max="11640" width="32.85546875" style="55" customWidth="1"/>
    <col min="11641" max="11641" width="0" style="55" hidden="1" customWidth="1"/>
    <col min="11642" max="11642" width="14.140625" style="55" customWidth="1"/>
    <col min="11643" max="11644" width="14.42578125" style="55" customWidth="1"/>
    <col min="11645" max="11645" width="11.5703125" style="55" bestFit="1" customWidth="1"/>
    <col min="11646" max="11646" width="0.140625" style="55" customWidth="1"/>
    <col min="11647" max="11647" width="9.140625" style="55"/>
    <col min="11648" max="11648" width="14.28515625" style="55" bestFit="1" customWidth="1"/>
    <col min="11649" max="11894" width="9.140625" style="55"/>
    <col min="11895" max="11895" width="8" style="55" customWidth="1"/>
    <col min="11896" max="11896" width="32.85546875" style="55" customWidth="1"/>
    <col min="11897" max="11897" width="0" style="55" hidden="1" customWidth="1"/>
    <col min="11898" max="11898" width="14.140625" style="55" customWidth="1"/>
    <col min="11899" max="11900" width="14.42578125" style="55" customWidth="1"/>
    <col min="11901" max="11901" width="11.5703125" style="55" bestFit="1" customWidth="1"/>
    <col min="11902" max="11902" width="0.140625" style="55" customWidth="1"/>
    <col min="11903" max="11903" width="9.140625" style="55"/>
    <col min="11904" max="11904" width="14.28515625" style="55" bestFit="1" customWidth="1"/>
    <col min="11905" max="12150" width="9.140625" style="55"/>
    <col min="12151" max="12151" width="8" style="55" customWidth="1"/>
    <col min="12152" max="12152" width="32.85546875" style="55" customWidth="1"/>
    <col min="12153" max="12153" width="0" style="55" hidden="1" customWidth="1"/>
    <col min="12154" max="12154" width="14.140625" style="55" customWidth="1"/>
    <col min="12155" max="12156" width="14.42578125" style="55" customWidth="1"/>
    <col min="12157" max="12157" width="11.5703125" style="55" bestFit="1" customWidth="1"/>
    <col min="12158" max="12158" width="0.140625" style="55" customWidth="1"/>
    <col min="12159" max="12159" width="9.140625" style="55"/>
    <col min="12160" max="12160" width="14.28515625" style="55" bestFit="1" customWidth="1"/>
    <col min="12161" max="12406" width="9.140625" style="55"/>
    <col min="12407" max="12407" width="8" style="55" customWidth="1"/>
    <col min="12408" max="12408" width="32.85546875" style="55" customWidth="1"/>
    <col min="12409" max="12409" width="0" style="55" hidden="1" customWidth="1"/>
    <col min="12410" max="12410" width="14.140625" style="55" customWidth="1"/>
    <col min="12411" max="12412" width="14.42578125" style="55" customWidth="1"/>
    <col min="12413" max="12413" width="11.5703125" style="55" bestFit="1" customWidth="1"/>
    <col min="12414" max="12414" width="0.140625" style="55" customWidth="1"/>
    <col min="12415" max="12415" width="9.140625" style="55"/>
    <col min="12416" max="12416" width="14.28515625" style="55" bestFit="1" customWidth="1"/>
    <col min="12417" max="12662" width="9.140625" style="55"/>
    <col min="12663" max="12663" width="8" style="55" customWidth="1"/>
    <col min="12664" max="12664" width="32.85546875" style="55" customWidth="1"/>
    <col min="12665" max="12665" width="0" style="55" hidden="1" customWidth="1"/>
    <col min="12666" max="12666" width="14.140625" style="55" customWidth="1"/>
    <col min="12667" max="12668" width="14.42578125" style="55" customWidth="1"/>
    <col min="12669" max="12669" width="11.5703125" style="55" bestFit="1" customWidth="1"/>
    <col min="12670" max="12670" width="0.140625" style="55" customWidth="1"/>
    <col min="12671" max="12671" width="9.140625" style="55"/>
    <col min="12672" max="12672" width="14.28515625" style="55" bestFit="1" customWidth="1"/>
    <col min="12673" max="12918" width="9.140625" style="55"/>
    <col min="12919" max="12919" width="8" style="55" customWidth="1"/>
    <col min="12920" max="12920" width="32.85546875" style="55" customWidth="1"/>
    <col min="12921" max="12921" width="0" style="55" hidden="1" customWidth="1"/>
    <col min="12922" max="12922" width="14.140625" style="55" customWidth="1"/>
    <col min="12923" max="12924" width="14.42578125" style="55" customWidth="1"/>
    <col min="12925" max="12925" width="11.5703125" style="55" bestFit="1" customWidth="1"/>
    <col min="12926" max="12926" width="0.140625" style="55" customWidth="1"/>
    <col min="12927" max="12927" width="9.140625" style="55"/>
    <col min="12928" max="12928" width="14.28515625" style="55" bestFit="1" customWidth="1"/>
    <col min="12929" max="13174" width="9.140625" style="55"/>
    <col min="13175" max="13175" width="8" style="55" customWidth="1"/>
    <col min="13176" max="13176" width="32.85546875" style="55" customWidth="1"/>
    <col min="13177" max="13177" width="0" style="55" hidden="1" customWidth="1"/>
    <col min="13178" max="13178" width="14.140625" style="55" customWidth="1"/>
    <col min="13179" max="13180" width="14.42578125" style="55" customWidth="1"/>
    <col min="13181" max="13181" width="11.5703125" style="55" bestFit="1" customWidth="1"/>
    <col min="13182" max="13182" width="0.140625" style="55" customWidth="1"/>
    <col min="13183" max="13183" width="9.140625" style="55"/>
    <col min="13184" max="13184" width="14.28515625" style="55" bestFit="1" customWidth="1"/>
    <col min="13185" max="13430" width="9.140625" style="55"/>
    <col min="13431" max="13431" width="8" style="55" customWidth="1"/>
    <col min="13432" max="13432" width="32.85546875" style="55" customWidth="1"/>
    <col min="13433" max="13433" width="0" style="55" hidden="1" customWidth="1"/>
    <col min="13434" max="13434" width="14.140625" style="55" customWidth="1"/>
    <col min="13435" max="13436" width="14.42578125" style="55" customWidth="1"/>
    <col min="13437" max="13437" width="11.5703125" style="55" bestFit="1" customWidth="1"/>
    <col min="13438" max="13438" width="0.140625" style="55" customWidth="1"/>
    <col min="13439" max="13439" width="9.140625" style="55"/>
    <col min="13440" max="13440" width="14.28515625" style="55" bestFit="1" customWidth="1"/>
    <col min="13441" max="13686" width="9.140625" style="55"/>
    <col min="13687" max="13687" width="8" style="55" customWidth="1"/>
    <col min="13688" max="13688" width="32.85546875" style="55" customWidth="1"/>
    <col min="13689" max="13689" width="0" style="55" hidden="1" customWidth="1"/>
    <col min="13690" max="13690" width="14.140625" style="55" customWidth="1"/>
    <col min="13691" max="13692" width="14.42578125" style="55" customWidth="1"/>
    <col min="13693" max="13693" width="11.5703125" style="55" bestFit="1" customWidth="1"/>
    <col min="13694" max="13694" width="0.140625" style="55" customWidth="1"/>
    <col min="13695" max="13695" width="9.140625" style="55"/>
    <col min="13696" max="13696" width="14.28515625" style="55" bestFit="1" customWidth="1"/>
    <col min="13697" max="13942" width="9.140625" style="55"/>
    <col min="13943" max="13943" width="8" style="55" customWidth="1"/>
    <col min="13944" max="13944" width="32.85546875" style="55" customWidth="1"/>
    <col min="13945" max="13945" width="0" style="55" hidden="1" customWidth="1"/>
    <col min="13946" max="13946" width="14.140625" style="55" customWidth="1"/>
    <col min="13947" max="13948" width="14.42578125" style="55" customWidth="1"/>
    <col min="13949" max="13949" width="11.5703125" style="55" bestFit="1" customWidth="1"/>
    <col min="13950" max="13950" width="0.140625" style="55" customWidth="1"/>
    <col min="13951" max="13951" width="9.140625" style="55"/>
    <col min="13952" max="13952" width="14.28515625" style="55" bestFit="1" customWidth="1"/>
    <col min="13953" max="14198" width="9.140625" style="55"/>
    <col min="14199" max="14199" width="8" style="55" customWidth="1"/>
    <col min="14200" max="14200" width="32.85546875" style="55" customWidth="1"/>
    <col min="14201" max="14201" width="0" style="55" hidden="1" customWidth="1"/>
    <col min="14202" max="14202" width="14.140625" style="55" customWidth="1"/>
    <col min="14203" max="14204" width="14.42578125" style="55" customWidth="1"/>
    <col min="14205" max="14205" width="11.5703125" style="55" bestFit="1" customWidth="1"/>
    <col min="14206" max="14206" width="0.140625" style="55" customWidth="1"/>
    <col min="14207" max="14207" width="9.140625" style="55"/>
    <col min="14208" max="14208" width="14.28515625" style="55" bestFit="1" customWidth="1"/>
    <col min="14209" max="14454" width="9.140625" style="55"/>
    <col min="14455" max="14455" width="8" style="55" customWidth="1"/>
    <col min="14456" max="14456" width="32.85546875" style="55" customWidth="1"/>
    <col min="14457" max="14457" width="0" style="55" hidden="1" customWidth="1"/>
    <col min="14458" max="14458" width="14.140625" style="55" customWidth="1"/>
    <col min="14459" max="14460" width="14.42578125" style="55" customWidth="1"/>
    <col min="14461" max="14461" width="11.5703125" style="55" bestFit="1" customWidth="1"/>
    <col min="14462" max="14462" width="0.140625" style="55" customWidth="1"/>
    <col min="14463" max="14463" width="9.140625" style="55"/>
    <col min="14464" max="14464" width="14.28515625" style="55" bestFit="1" customWidth="1"/>
    <col min="14465" max="14710" width="9.140625" style="55"/>
    <col min="14711" max="14711" width="8" style="55" customWidth="1"/>
    <col min="14712" max="14712" width="32.85546875" style="55" customWidth="1"/>
    <col min="14713" max="14713" width="0" style="55" hidden="1" customWidth="1"/>
    <col min="14714" max="14714" width="14.140625" style="55" customWidth="1"/>
    <col min="14715" max="14716" width="14.42578125" style="55" customWidth="1"/>
    <col min="14717" max="14717" width="11.5703125" style="55" bestFit="1" customWidth="1"/>
    <col min="14718" max="14718" width="0.140625" style="55" customWidth="1"/>
    <col min="14719" max="14719" width="9.140625" style="55"/>
    <col min="14720" max="14720" width="14.28515625" style="55" bestFit="1" customWidth="1"/>
    <col min="14721" max="14966" width="9.140625" style="55"/>
    <col min="14967" max="14967" width="8" style="55" customWidth="1"/>
    <col min="14968" max="14968" width="32.85546875" style="55" customWidth="1"/>
    <col min="14969" max="14969" width="0" style="55" hidden="1" customWidth="1"/>
    <col min="14970" max="14970" width="14.140625" style="55" customWidth="1"/>
    <col min="14971" max="14972" width="14.42578125" style="55" customWidth="1"/>
    <col min="14973" max="14973" width="11.5703125" style="55" bestFit="1" customWidth="1"/>
    <col min="14974" max="14974" width="0.140625" style="55" customWidth="1"/>
    <col min="14975" max="14975" width="9.140625" style="55"/>
    <col min="14976" max="14976" width="14.28515625" style="55" bestFit="1" customWidth="1"/>
    <col min="14977" max="15222" width="9.140625" style="55"/>
    <col min="15223" max="15223" width="8" style="55" customWidth="1"/>
    <col min="15224" max="15224" width="32.85546875" style="55" customWidth="1"/>
    <col min="15225" max="15225" width="0" style="55" hidden="1" customWidth="1"/>
    <col min="15226" max="15226" width="14.140625" style="55" customWidth="1"/>
    <col min="15227" max="15228" width="14.42578125" style="55" customWidth="1"/>
    <col min="15229" max="15229" width="11.5703125" style="55" bestFit="1" customWidth="1"/>
    <col min="15230" max="15230" width="0.140625" style="55" customWidth="1"/>
    <col min="15231" max="15231" width="9.140625" style="55"/>
    <col min="15232" max="15232" width="14.28515625" style="55" bestFit="1" customWidth="1"/>
    <col min="15233" max="15478" width="9.140625" style="55"/>
    <col min="15479" max="15479" width="8" style="55" customWidth="1"/>
    <col min="15480" max="15480" width="32.85546875" style="55" customWidth="1"/>
    <col min="15481" max="15481" width="0" style="55" hidden="1" customWidth="1"/>
    <col min="15482" max="15482" width="14.140625" style="55" customWidth="1"/>
    <col min="15483" max="15484" width="14.42578125" style="55" customWidth="1"/>
    <col min="15485" max="15485" width="11.5703125" style="55" bestFit="1" customWidth="1"/>
    <col min="15486" max="15486" width="0.140625" style="55" customWidth="1"/>
    <col min="15487" max="15487" width="9.140625" style="55"/>
    <col min="15488" max="15488" width="14.28515625" style="55" bestFit="1" customWidth="1"/>
    <col min="15489" max="15734" width="9.140625" style="55"/>
    <col min="15735" max="15735" width="8" style="55" customWidth="1"/>
    <col min="15736" max="15736" width="32.85546875" style="55" customWidth="1"/>
    <col min="15737" max="15737" width="0" style="55" hidden="1" customWidth="1"/>
    <col min="15738" max="15738" width="14.140625" style="55" customWidth="1"/>
    <col min="15739" max="15740" width="14.42578125" style="55" customWidth="1"/>
    <col min="15741" max="15741" width="11.5703125" style="55" bestFit="1" customWidth="1"/>
    <col min="15742" max="15742" width="0.140625" style="55" customWidth="1"/>
    <col min="15743" max="15743" width="9.140625" style="55"/>
    <col min="15744" max="15744" width="14.28515625" style="55" bestFit="1" customWidth="1"/>
    <col min="15745" max="15990" width="9.140625" style="55"/>
    <col min="15991" max="15991" width="8" style="55" customWidth="1"/>
    <col min="15992" max="15992" width="32.85546875" style="55" customWidth="1"/>
    <col min="15993" max="15993" width="0" style="55" hidden="1" customWidth="1"/>
    <col min="15994" max="15994" width="14.140625" style="55" customWidth="1"/>
    <col min="15995" max="15996" width="14.42578125" style="55" customWidth="1"/>
    <col min="15997" max="15997" width="11.5703125" style="55" bestFit="1" customWidth="1"/>
    <col min="15998" max="15998" width="0.140625" style="55" customWidth="1"/>
    <col min="15999" max="15999" width="9.140625" style="55"/>
    <col min="16000" max="16000" width="14.28515625" style="55" bestFit="1" customWidth="1"/>
    <col min="16001" max="16384" width="9.140625" style="55"/>
  </cols>
  <sheetData>
    <row r="1" spans="1:10" customFormat="1" ht="17.25" customHeight="1" x14ac:dyDescent="0.25">
      <c r="A1" s="183" t="s">
        <v>179</v>
      </c>
      <c r="B1" s="183"/>
      <c r="C1" s="183"/>
      <c r="D1" s="183"/>
      <c r="E1" s="183"/>
      <c r="F1" s="183"/>
      <c r="G1" s="183"/>
    </row>
    <row r="2" spans="1:10" customFormat="1" ht="17.25" x14ac:dyDescent="0.3">
      <c r="A2" s="184" t="s">
        <v>14</v>
      </c>
      <c r="B2" s="184"/>
      <c r="C2" s="184"/>
      <c r="D2" s="184"/>
      <c r="E2" s="184"/>
      <c r="F2" s="184"/>
      <c r="G2" s="184"/>
    </row>
    <row r="3" spans="1:10" customFormat="1" ht="17.25" x14ac:dyDescent="0.3">
      <c r="A3" s="184" t="s">
        <v>32</v>
      </c>
      <c r="B3" s="184"/>
      <c r="C3" s="184"/>
      <c r="D3" s="184"/>
      <c r="E3" s="184"/>
      <c r="F3" s="184"/>
      <c r="G3" s="184"/>
    </row>
    <row r="4" spans="1:10" customFormat="1" ht="15.75" x14ac:dyDescent="0.25">
      <c r="A4" s="24"/>
      <c r="B4" s="24"/>
      <c r="C4" s="24"/>
      <c r="D4" s="24"/>
      <c r="E4" s="24"/>
      <c r="F4" s="24"/>
      <c r="G4" s="24"/>
    </row>
    <row r="5" spans="1:10" ht="78.75" customHeight="1" x14ac:dyDescent="0.2">
      <c r="A5" s="25" t="s">
        <v>16</v>
      </c>
      <c r="B5" s="26" t="s">
        <v>17</v>
      </c>
      <c r="C5" s="27" t="s">
        <v>181</v>
      </c>
      <c r="D5" s="28" t="s">
        <v>183</v>
      </c>
      <c r="E5" s="27" t="s">
        <v>180</v>
      </c>
      <c r="F5" s="29" t="s">
        <v>18</v>
      </c>
      <c r="G5" s="30" t="s">
        <v>18</v>
      </c>
    </row>
    <row r="6" spans="1:10" customFormat="1" ht="15" x14ac:dyDescent="0.25">
      <c r="A6" s="32">
        <v>1</v>
      </c>
      <c r="B6" s="32">
        <v>1</v>
      </c>
      <c r="C6" s="32">
        <v>2</v>
      </c>
      <c r="D6" s="33">
        <v>3</v>
      </c>
      <c r="E6" s="33">
        <v>4</v>
      </c>
      <c r="F6" s="53" t="s">
        <v>137</v>
      </c>
      <c r="G6" s="54" t="s">
        <v>138</v>
      </c>
    </row>
    <row r="7" spans="1:10" ht="33.75" customHeight="1" x14ac:dyDescent="0.2">
      <c r="A7" s="57">
        <v>3</v>
      </c>
      <c r="B7" s="58" t="s">
        <v>33</v>
      </c>
      <c r="C7" s="59">
        <f>+C8+C19+C47</f>
        <v>2593720.5699999998</v>
      </c>
      <c r="D7" s="60">
        <f>+D8+D19+D47</f>
        <v>4993500</v>
      </c>
      <c r="E7" s="60">
        <f>+E8+E19+E47+E51</f>
        <v>2433755.83</v>
      </c>
      <c r="F7" s="61">
        <f>+E7/C7*100</f>
        <v>93.832614744617629</v>
      </c>
      <c r="G7" s="62">
        <f>+E7/D7*100</f>
        <v>48.738476619605485</v>
      </c>
    </row>
    <row r="8" spans="1:10" ht="27" customHeight="1" x14ac:dyDescent="0.25">
      <c r="A8" s="63">
        <v>31</v>
      </c>
      <c r="B8" s="64" t="s">
        <v>34</v>
      </c>
      <c r="C8" s="65">
        <f>+C9+C14+C16</f>
        <v>2412395.9899999998</v>
      </c>
      <c r="D8" s="65">
        <f>+'IZVR. POSEBNI DIO '!C21+'IZVR. POSEBNI DIO '!C51</f>
        <v>4517224</v>
      </c>
      <c r="E8" s="65">
        <f t="shared" ref="E8" si="0">+E9+E14+E16</f>
        <v>2189683.8200000003</v>
      </c>
      <c r="F8" s="66">
        <f>+E8/C8*100</f>
        <v>90.768009442761539</v>
      </c>
      <c r="G8" s="67">
        <f>+E8/D8*100</f>
        <v>48.474103121740256</v>
      </c>
      <c r="J8"/>
    </row>
    <row r="9" spans="1:10" ht="25.5" customHeight="1" x14ac:dyDescent="0.2">
      <c r="A9" s="68">
        <v>311</v>
      </c>
      <c r="B9" s="69" t="s">
        <v>35</v>
      </c>
      <c r="C9" s="70">
        <f>+C10+C12+C13+C11</f>
        <v>1812922.14</v>
      </c>
      <c r="D9" s="70">
        <v>0</v>
      </c>
      <c r="E9" s="70">
        <f t="shared" ref="E9" si="1">+E10+E12+E13+E11</f>
        <v>1626788.4800000002</v>
      </c>
      <c r="F9" s="71"/>
      <c r="G9" s="72"/>
    </row>
    <row r="10" spans="1:10" ht="21.95" customHeight="1" x14ac:dyDescent="0.2">
      <c r="A10" s="73">
        <v>3111</v>
      </c>
      <c r="B10" s="74" t="s">
        <v>36</v>
      </c>
      <c r="C10" s="75">
        <v>1425881.51</v>
      </c>
      <c r="D10" s="75"/>
      <c r="E10" s="75">
        <f>+'IZVR. POSEBNI DIO '!D22+'IZVR. POSEBNI DIO '!D52</f>
        <v>1317403.5</v>
      </c>
      <c r="F10" s="75"/>
      <c r="G10" s="76"/>
    </row>
    <row r="11" spans="1:10" ht="21.95" customHeight="1" x14ac:dyDescent="0.2">
      <c r="A11" s="73">
        <v>3112</v>
      </c>
      <c r="B11" s="74" t="s">
        <v>84</v>
      </c>
      <c r="C11" s="75">
        <v>2717.93</v>
      </c>
      <c r="D11" s="75"/>
      <c r="E11" s="75">
        <f>+'IZVR. POSEBNI DIO '!D53</f>
        <v>2170.62</v>
      </c>
      <c r="F11" s="76"/>
      <c r="G11" s="76"/>
    </row>
    <row r="12" spans="1:10" ht="21.95" customHeight="1" x14ac:dyDescent="0.2">
      <c r="A12" s="73">
        <v>3113</v>
      </c>
      <c r="B12" s="74" t="s">
        <v>37</v>
      </c>
      <c r="C12" s="75">
        <v>8059.82</v>
      </c>
      <c r="D12" s="75"/>
      <c r="E12" s="75">
        <f>+'IZVR. POSEBNI DIO '!D23+'IZVR. POSEBNI DIO '!D54</f>
        <v>6151.09</v>
      </c>
      <c r="F12" s="75"/>
      <c r="G12" s="76"/>
    </row>
    <row r="13" spans="1:10" ht="21.95" customHeight="1" x14ac:dyDescent="0.2">
      <c r="A13" s="73">
        <v>3114</v>
      </c>
      <c r="B13" s="74" t="s">
        <v>38</v>
      </c>
      <c r="C13" s="75">
        <v>376262.88</v>
      </c>
      <c r="D13" s="75"/>
      <c r="E13" s="75">
        <f>+'IZVR. POSEBNI DIO '!D24+'IZVR. POSEBNI DIO '!D55</f>
        <v>301063.27</v>
      </c>
      <c r="F13" s="75"/>
      <c r="G13" s="76"/>
    </row>
    <row r="14" spans="1:10" ht="24.75" customHeight="1" x14ac:dyDescent="0.2">
      <c r="A14" s="68">
        <v>312</v>
      </c>
      <c r="B14" s="69" t="s">
        <v>39</v>
      </c>
      <c r="C14" s="70">
        <f>+C15</f>
        <v>175681.67</v>
      </c>
      <c r="D14" s="70">
        <f t="shared" ref="D14" si="2">+D15</f>
        <v>0</v>
      </c>
      <c r="E14" s="71">
        <f>+E15</f>
        <v>175157.22</v>
      </c>
      <c r="F14" s="71"/>
      <c r="G14" s="72"/>
    </row>
    <row r="15" spans="1:10" ht="21.95" customHeight="1" x14ac:dyDescent="0.2">
      <c r="A15" s="73">
        <v>3121</v>
      </c>
      <c r="B15" s="74" t="s">
        <v>39</v>
      </c>
      <c r="C15" s="75">
        <v>175681.67</v>
      </c>
      <c r="D15" s="75"/>
      <c r="E15" s="75">
        <f>+'IZVR. POSEBNI DIO '!D25+'IZVR. POSEBNI DIO '!D56</f>
        <v>175157.22</v>
      </c>
      <c r="F15" s="75"/>
      <c r="G15" s="76"/>
    </row>
    <row r="16" spans="1:10" ht="24.75" customHeight="1" x14ac:dyDescent="0.2">
      <c r="A16" s="68">
        <v>313</v>
      </c>
      <c r="B16" s="69" t="s">
        <v>40</v>
      </c>
      <c r="C16" s="70">
        <f>+C17+C18</f>
        <v>423792.18000000005</v>
      </c>
      <c r="D16" s="70">
        <f t="shared" ref="D16" si="3">+D17+D18</f>
        <v>0</v>
      </c>
      <c r="E16" s="71">
        <f>+E17+E18</f>
        <v>387738.12</v>
      </c>
      <c r="F16" s="71"/>
      <c r="G16" s="72"/>
    </row>
    <row r="17" spans="1:7" ht="21.95" customHeight="1" x14ac:dyDescent="0.2">
      <c r="A17" s="73">
        <v>3131</v>
      </c>
      <c r="B17" s="74" t="s">
        <v>41</v>
      </c>
      <c r="C17" s="75">
        <v>135016.29</v>
      </c>
      <c r="D17" s="75"/>
      <c r="E17" s="75">
        <f>+'IZVR. POSEBNI DIO '!D26+'IZVR. POSEBNI DIO '!D57</f>
        <v>122221.75999999999</v>
      </c>
      <c r="F17" s="75"/>
      <c r="G17" s="76"/>
    </row>
    <row r="18" spans="1:7" ht="21.95" customHeight="1" x14ac:dyDescent="0.2">
      <c r="A18" s="73">
        <v>3132</v>
      </c>
      <c r="B18" s="74" t="s">
        <v>42</v>
      </c>
      <c r="C18" s="75">
        <v>288775.89</v>
      </c>
      <c r="D18" s="75"/>
      <c r="E18" s="75">
        <f>+'IZVR. POSEBNI DIO '!D27+'IZVR. POSEBNI DIO '!D58</f>
        <v>265516.36</v>
      </c>
      <c r="F18" s="75"/>
      <c r="G18" s="76"/>
    </row>
    <row r="19" spans="1:7" ht="27" customHeight="1" x14ac:dyDescent="0.2">
      <c r="A19" s="63">
        <v>32</v>
      </c>
      <c r="B19" s="64" t="s">
        <v>43</v>
      </c>
      <c r="C19" s="65">
        <f>+C20+C25+C32+C41</f>
        <v>181179.68000000002</v>
      </c>
      <c r="D19" s="65">
        <f>+'IZVR. POSEBNI DIO '!C31+'IZVR. POSEBNI DIO '!C63+'IZVR. POSEBNI DIO '!C90+'IZVR. POSEBNI DIO '!C95+'IZVR. POSEBNI DIO '!C99</f>
        <v>454076</v>
      </c>
      <c r="E19" s="65">
        <f>+E20+E25+E32+E41</f>
        <v>243598.9</v>
      </c>
      <c r="F19" s="66">
        <f>+E19/C19*100</f>
        <v>134.45155659839997</v>
      </c>
      <c r="G19" s="67">
        <f>+E19/D19*100</f>
        <v>53.647164791796968</v>
      </c>
    </row>
    <row r="20" spans="1:7" ht="25.5" customHeight="1" x14ac:dyDescent="0.2">
      <c r="A20" s="68">
        <v>321</v>
      </c>
      <c r="B20" s="69" t="s">
        <v>44</v>
      </c>
      <c r="C20" s="70">
        <f>+C21+C22+C23+C24</f>
        <v>45250.26</v>
      </c>
      <c r="D20" s="70">
        <f t="shared" ref="D20" si="4">+D21+D22+D23</f>
        <v>0</v>
      </c>
      <c r="E20" s="70">
        <f>+E21+E22+E23+E24</f>
        <v>39327.46</v>
      </c>
      <c r="F20" s="71"/>
      <c r="G20" s="72"/>
    </row>
    <row r="21" spans="1:7" ht="21.95" customHeight="1" x14ac:dyDescent="0.2">
      <c r="A21" s="73">
        <v>3211</v>
      </c>
      <c r="B21" s="74" t="s">
        <v>45</v>
      </c>
      <c r="C21" s="75">
        <v>881</v>
      </c>
      <c r="D21" s="75"/>
      <c r="E21" s="75">
        <f>+'IZVR. POSEBNI DIO '!D64</f>
        <v>1239.5</v>
      </c>
      <c r="F21" s="75"/>
      <c r="G21" s="76"/>
    </row>
    <row r="22" spans="1:7" ht="21.95" customHeight="1" x14ac:dyDescent="0.2">
      <c r="A22" s="73">
        <v>3212</v>
      </c>
      <c r="B22" s="74" t="s">
        <v>46</v>
      </c>
      <c r="C22" s="75">
        <v>43376.26</v>
      </c>
      <c r="D22" s="75"/>
      <c r="E22" s="75">
        <f>+'IZVR. POSEBNI DIO '!D32</f>
        <v>35222.46</v>
      </c>
      <c r="F22" s="75"/>
      <c r="G22" s="76"/>
    </row>
    <row r="23" spans="1:7" ht="21.95" customHeight="1" x14ac:dyDescent="0.2">
      <c r="A23" s="73">
        <v>3213</v>
      </c>
      <c r="B23" s="74" t="s">
        <v>47</v>
      </c>
      <c r="C23" s="75">
        <v>993</v>
      </c>
      <c r="D23" s="75"/>
      <c r="E23" s="75">
        <f>+'IZVR. POSEBNI DIO '!D65</f>
        <v>2865.5</v>
      </c>
      <c r="F23" s="75"/>
      <c r="G23" s="76"/>
    </row>
    <row r="24" spans="1:7" ht="21.95" customHeight="1" x14ac:dyDescent="0.2">
      <c r="A24" s="73">
        <v>3214</v>
      </c>
      <c r="B24" s="74" t="s">
        <v>146</v>
      </c>
      <c r="C24" s="75">
        <v>0</v>
      </c>
      <c r="D24" s="75"/>
      <c r="E24" s="75">
        <v>0</v>
      </c>
      <c r="F24" s="76"/>
      <c r="G24" s="76"/>
    </row>
    <row r="25" spans="1:7" ht="24.75" customHeight="1" x14ac:dyDescent="0.2">
      <c r="A25" s="68">
        <v>322</v>
      </c>
      <c r="B25" s="69" t="s">
        <v>48</v>
      </c>
      <c r="C25" s="70">
        <f>+C26+C27+C28+C29+C30+C31</f>
        <v>73149.59</v>
      </c>
      <c r="D25" s="70">
        <v>0</v>
      </c>
      <c r="E25" s="70">
        <f t="shared" ref="E25" si="5">+E26+E27+E28+E29+E30+E31</f>
        <v>81604.76999999999</v>
      </c>
      <c r="F25" s="71"/>
      <c r="G25" s="72"/>
    </row>
    <row r="26" spans="1:7" ht="21.95" customHeight="1" x14ac:dyDescent="0.2">
      <c r="A26" s="73">
        <v>3221</v>
      </c>
      <c r="B26" s="74" t="s">
        <v>49</v>
      </c>
      <c r="C26" s="75">
        <v>6021.47</v>
      </c>
      <c r="D26" s="75"/>
      <c r="E26" s="75">
        <f>+'IZVR. POSEBNI DIO '!D33+'IZVR. POSEBNI DIO '!D66</f>
        <v>6152.22</v>
      </c>
      <c r="F26" s="75"/>
      <c r="G26" s="76"/>
    </row>
    <row r="27" spans="1:7" ht="21.95" customHeight="1" x14ac:dyDescent="0.2">
      <c r="A27" s="73">
        <v>3222</v>
      </c>
      <c r="B27" s="74" t="s">
        <v>50</v>
      </c>
      <c r="C27" s="75">
        <v>0</v>
      </c>
      <c r="D27" s="75"/>
      <c r="E27" s="75">
        <f>+'IZVR. POSEBNI DIO '!D100</f>
        <v>9960</v>
      </c>
      <c r="F27" s="75"/>
      <c r="G27" s="76"/>
    </row>
    <row r="28" spans="1:7" ht="21.95" customHeight="1" x14ac:dyDescent="0.2">
      <c r="A28" s="73">
        <v>3223</v>
      </c>
      <c r="B28" s="74" t="s">
        <v>51</v>
      </c>
      <c r="C28" s="75">
        <v>29442.01</v>
      </c>
      <c r="D28" s="75"/>
      <c r="E28" s="75">
        <f>+'IZVR. POSEBNI DIO '!D34+'IZVR. POSEBNI DIO '!D67</f>
        <v>33563.379999999997</v>
      </c>
      <c r="F28" s="75"/>
      <c r="G28" s="76"/>
    </row>
    <row r="29" spans="1:7" ht="21.95" customHeight="1" x14ac:dyDescent="0.2">
      <c r="A29" s="73">
        <v>3224</v>
      </c>
      <c r="B29" s="74" t="s">
        <v>52</v>
      </c>
      <c r="C29" s="75">
        <v>8326.91</v>
      </c>
      <c r="D29" s="75"/>
      <c r="E29" s="75">
        <f>+'IZVR. POSEBNI DIO '!D35+'IZVR. POSEBNI DIO '!D68</f>
        <v>4480.29</v>
      </c>
      <c r="F29" s="75"/>
      <c r="G29" s="76"/>
    </row>
    <row r="30" spans="1:7" ht="21.95" customHeight="1" x14ac:dyDescent="0.2">
      <c r="A30" s="73">
        <v>3225</v>
      </c>
      <c r="B30" s="74" t="s">
        <v>53</v>
      </c>
      <c r="C30" s="75">
        <v>5811.7</v>
      </c>
      <c r="D30" s="75"/>
      <c r="E30" s="75">
        <f>+'IZVR. POSEBNI DIO '!D36+'IZVR. POSEBNI DIO '!D69</f>
        <v>3968.38</v>
      </c>
      <c r="F30" s="75"/>
      <c r="G30" s="76"/>
    </row>
    <row r="31" spans="1:7" ht="21.95" customHeight="1" x14ac:dyDescent="0.2">
      <c r="A31" s="73">
        <v>3227</v>
      </c>
      <c r="B31" s="74" t="s">
        <v>54</v>
      </c>
      <c r="C31" s="75">
        <v>23547.5</v>
      </c>
      <c r="D31" s="75"/>
      <c r="E31" s="75">
        <f>+'IZVR. POSEBNI DIO '!D37+'IZVR. POSEBNI DIO '!D70</f>
        <v>23480.5</v>
      </c>
      <c r="F31" s="75"/>
      <c r="G31" s="76"/>
    </row>
    <row r="32" spans="1:7" ht="24.75" customHeight="1" x14ac:dyDescent="0.2">
      <c r="A32" s="68">
        <v>323</v>
      </c>
      <c r="B32" s="69" t="s">
        <v>55</v>
      </c>
      <c r="C32" s="70">
        <f>+C33+C34+C35+C36+C37+C38+C39+C40</f>
        <v>54902.240000000005</v>
      </c>
      <c r="D32" s="70">
        <v>0</v>
      </c>
      <c r="E32" s="70">
        <f>+E33+E34+E35+E36+E37+E38+E39+E40</f>
        <v>111545.02</v>
      </c>
      <c r="F32" s="71"/>
      <c r="G32" s="72"/>
    </row>
    <row r="33" spans="1:7" ht="21.95" customHeight="1" x14ac:dyDescent="0.2">
      <c r="A33" s="73">
        <v>3231</v>
      </c>
      <c r="B33" s="74" t="s">
        <v>56</v>
      </c>
      <c r="C33" s="75">
        <v>3271.46</v>
      </c>
      <c r="D33" s="75"/>
      <c r="E33" s="75">
        <f>+'IZVR. POSEBNI DIO '!D38+'IZVR. POSEBNI DIO '!D71</f>
        <v>6096.4299999999994</v>
      </c>
      <c r="F33" s="75"/>
      <c r="G33" s="76"/>
    </row>
    <row r="34" spans="1:7" ht="21.95" customHeight="1" x14ac:dyDescent="0.2">
      <c r="A34" s="73">
        <v>3232</v>
      </c>
      <c r="B34" s="74" t="s">
        <v>57</v>
      </c>
      <c r="C34" s="75">
        <v>35179.79</v>
      </c>
      <c r="D34" s="75"/>
      <c r="E34" s="75">
        <f>+'IZVR. POSEBNI DIO '!D39+'IZVR. POSEBNI DIO '!D72+'IZVR. POSEBNI DIO '!D92+'IZVR. POSEBNI DIO '!D96+'IZVR. POSEBNI DIO '!D104</f>
        <v>83750.67</v>
      </c>
      <c r="F34" s="75"/>
      <c r="G34" s="76"/>
    </row>
    <row r="35" spans="1:7" ht="21.95" customHeight="1" x14ac:dyDescent="0.2">
      <c r="A35" s="73">
        <v>3234</v>
      </c>
      <c r="B35" s="74" t="s">
        <v>58</v>
      </c>
      <c r="C35" s="75">
        <v>2226.4899999999998</v>
      </c>
      <c r="D35" s="75"/>
      <c r="E35" s="75">
        <f>+'IZVR. POSEBNI DIO '!D40+'IZVR. POSEBNI DIO '!D73</f>
        <v>4496.7699999999995</v>
      </c>
      <c r="F35" s="75"/>
      <c r="G35" s="76"/>
    </row>
    <row r="36" spans="1:7" ht="21.95" customHeight="1" x14ac:dyDescent="0.2">
      <c r="A36" s="73">
        <v>3235</v>
      </c>
      <c r="B36" s="74" t="s">
        <v>59</v>
      </c>
      <c r="C36" s="75">
        <v>692.9</v>
      </c>
      <c r="D36" s="75"/>
      <c r="E36" s="75">
        <f>+'IZVR. POSEBNI DIO '!D74</f>
        <v>141.02000000000001</v>
      </c>
      <c r="F36" s="75"/>
      <c r="G36" s="76"/>
    </row>
    <row r="37" spans="1:7" ht="21.95" customHeight="1" x14ac:dyDescent="0.2">
      <c r="A37" s="73">
        <v>3236</v>
      </c>
      <c r="B37" s="74" t="s">
        <v>60</v>
      </c>
      <c r="C37" s="75">
        <v>0</v>
      </c>
      <c r="D37" s="75"/>
      <c r="E37" s="75">
        <f>+'IZVR. POSEBNI DIO '!D75</f>
        <v>80</v>
      </c>
      <c r="F37" s="75"/>
      <c r="G37" s="76"/>
    </row>
    <row r="38" spans="1:7" ht="21.95" customHeight="1" x14ac:dyDescent="0.2">
      <c r="A38" s="73">
        <v>3237</v>
      </c>
      <c r="B38" s="74" t="s">
        <v>61</v>
      </c>
      <c r="C38" s="75">
        <v>5507.9</v>
      </c>
      <c r="D38" s="75"/>
      <c r="E38" s="75">
        <f>+'IZVR. POSEBNI DIO '!D76</f>
        <v>5207.91</v>
      </c>
      <c r="F38" s="75"/>
      <c r="G38" s="76"/>
    </row>
    <row r="39" spans="1:7" ht="21.95" customHeight="1" x14ac:dyDescent="0.2">
      <c r="A39" s="73">
        <v>3238</v>
      </c>
      <c r="B39" s="74" t="s">
        <v>62</v>
      </c>
      <c r="C39" s="75">
        <v>4737.58</v>
      </c>
      <c r="D39" s="75"/>
      <c r="E39" s="75">
        <f>+'IZVR. POSEBNI DIO '!D41+'IZVR. POSEBNI DIO '!D77</f>
        <v>7306.02</v>
      </c>
      <c r="F39" s="75"/>
      <c r="G39" s="76"/>
    </row>
    <row r="40" spans="1:7" ht="21.95" customHeight="1" x14ac:dyDescent="0.2">
      <c r="A40" s="73">
        <v>3239</v>
      </c>
      <c r="B40" s="74" t="s">
        <v>63</v>
      </c>
      <c r="C40" s="75">
        <v>3286.12</v>
      </c>
      <c r="D40" s="75"/>
      <c r="E40" s="75">
        <f>+'IZVR. POSEBNI DIO '!D78</f>
        <v>4466.2</v>
      </c>
      <c r="F40" s="75"/>
      <c r="G40" s="76"/>
    </row>
    <row r="41" spans="1:7" ht="24.75" customHeight="1" x14ac:dyDescent="0.2">
      <c r="A41" s="68">
        <v>329</v>
      </c>
      <c r="B41" s="69" t="s">
        <v>64</v>
      </c>
      <c r="C41" s="70">
        <f>+C42+C43+C44+C46+C45</f>
        <v>7877.5899999999992</v>
      </c>
      <c r="D41" s="70">
        <f t="shared" ref="D41" si="6">+D42+D43+D44+D46</f>
        <v>0</v>
      </c>
      <c r="E41" s="70">
        <f>+E42+E43+E44+E46+E45</f>
        <v>11121.65</v>
      </c>
      <c r="F41" s="71"/>
      <c r="G41" s="72"/>
    </row>
    <row r="42" spans="1:7" ht="21.95" customHeight="1" x14ac:dyDescent="0.2">
      <c r="A42" s="73">
        <v>3292</v>
      </c>
      <c r="B42" s="74" t="s">
        <v>65</v>
      </c>
      <c r="C42" s="75">
        <v>6404.87</v>
      </c>
      <c r="D42" s="75"/>
      <c r="E42" s="75">
        <f>+'IZVR. POSEBNI DIO '!D42+'IZVR. POSEBNI DIO '!D79</f>
        <v>8437.33</v>
      </c>
      <c r="F42" s="75"/>
      <c r="G42" s="76"/>
    </row>
    <row r="43" spans="1:7" ht="21.95" customHeight="1" x14ac:dyDescent="0.2">
      <c r="A43" s="73">
        <v>3293</v>
      </c>
      <c r="B43" s="74" t="s">
        <v>66</v>
      </c>
      <c r="C43" s="75">
        <v>988.82</v>
      </c>
      <c r="D43" s="75"/>
      <c r="E43" s="75">
        <f>+'IZVR. POSEBNI DIO '!D80</f>
        <v>1906.29</v>
      </c>
      <c r="F43" s="75"/>
      <c r="G43" s="76"/>
    </row>
    <row r="44" spans="1:7" ht="21.95" customHeight="1" x14ac:dyDescent="0.2">
      <c r="A44" s="73">
        <v>3295</v>
      </c>
      <c r="B44" s="74" t="s">
        <v>67</v>
      </c>
      <c r="C44" s="75">
        <v>340.7</v>
      </c>
      <c r="D44" s="75"/>
      <c r="E44" s="75">
        <f>+'IZVR. POSEBNI DIO '!D81</f>
        <v>327.43</v>
      </c>
      <c r="F44" s="75"/>
      <c r="G44" s="76"/>
    </row>
    <row r="45" spans="1:7" ht="21.95" customHeight="1" x14ac:dyDescent="0.2">
      <c r="A45" s="73">
        <v>3296</v>
      </c>
      <c r="B45" s="74" t="s">
        <v>164</v>
      </c>
      <c r="C45" s="75">
        <v>0</v>
      </c>
      <c r="D45" s="75"/>
      <c r="E45" s="75">
        <v>14</v>
      </c>
      <c r="F45" s="75"/>
      <c r="G45" s="76"/>
    </row>
    <row r="46" spans="1:7" ht="21.95" customHeight="1" x14ac:dyDescent="0.2">
      <c r="A46" s="73">
        <v>3299</v>
      </c>
      <c r="B46" s="74" t="s">
        <v>68</v>
      </c>
      <c r="C46" s="75">
        <v>143.19999999999999</v>
      </c>
      <c r="D46" s="75"/>
      <c r="E46" s="75">
        <f>+'IZVR. POSEBNI DIO '!D83</f>
        <v>436.6</v>
      </c>
      <c r="F46" s="75"/>
      <c r="G46" s="76"/>
    </row>
    <row r="47" spans="1:7" ht="27" customHeight="1" x14ac:dyDescent="0.2">
      <c r="A47" s="63">
        <v>34</v>
      </c>
      <c r="B47" s="64" t="s">
        <v>69</v>
      </c>
      <c r="C47" s="65">
        <f>+C48</f>
        <v>144.9</v>
      </c>
      <c r="D47" s="65">
        <f>+'IZVR. POSEBNI DIO '!C46+'IZVR. POSEBNI DIO '!C59+'IZVR. POSEBNI DIO '!C84</f>
        <v>22200</v>
      </c>
      <c r="E47" s="65">
        <f t="shared" ref="E47" si="7">+E48</f>
        <v>293.11</v>
      </c>
      <c r="F47" s="66">
        <f>+E47/C47*100</f>
        <v>202.28433402346445</v>
      </c>
      <c r="G47" s="67">
        <f>+E47/D47*100</f>
        <v>1.3203153153153153</v>
      </c>
    </row>
    <row r="48" spans="1:7" ht="25.5" customHeight="1" x14ac:dyDescent="0.2">
      <c r="A48" s="68">
        <v>343</v>
      </c>
      <c r="B48" s="69" t="s">
        <v>70</v>
      </c>
      <c r="C48" s="70">
        <f>+C49+C50</f>
        <v>144.9</v>
      </c>
      <c r="D48" s="70">
        <f t="shared" ref="D48:E48" si="8">+D49+D50</f>
        <v>0</v>
      </c>
      <c r="E48" s="70">
        <f t="shared" si="8"/>
        <v>293.11</v>
      </c>
      <c r="F48" s="71"/>
      <c r="G48" s="72"/>
    </row>
    <row r="49" spans="1:7" ht="21.95" customHeight="1" x14ac:dyDescent="0.2">
      <c r="A49" s="73">
        <v>3431</v>
      </c>
      <c r="B49" s="74" t="s">
        <v>71</v>
      </c>
      <c r="C49" s="75">
        <v>144.9</v>
      </c>
      <c r="D49" s="75"/>
      <c r="E49" s="75">
        <f>+'IZVR. POSEBNI DIO '!D47+'IZVR. POSEBNI DIO '!D85</f>
        <v>293.11</v>
      </c>
      <c r="F49" s="75"/>
      <c r="G49" s="76"/>
    </row>
    <row r="50" spans="1:7" ht="21.95" customHeight="1" x14ac:dyDescent="0.2">
      <c r="A50" s="73">
        <v>3433</v>
      </c>
      <c r="B50" s="74" t="s">
        <v>72</v>
      </c>
      <c r="C50" s="75">
        <v>0</v>
      </c>
      <c r="D50" s="75"/>
      <c r="E50" s="75">
        <v>0</v>
      </c>
      <c r="F50" s="75"/>
      <c r="G50" s="76"/>
    </row>
    <row r="51" spans="1:7" ht="21.95" customHeight="1" x14ac:dyDescent="0.2">
      <c r="A51" s="63">
        <v>38</v>
      </c>
      <c r="B51" s="64" t="s">
        <v>165</v>
      </c>
      <c r="C51" s="65">
        <f>+C52</f>
        <v>0</v>
      </c>
      <c r="D51" s="65">
        <f>+'IZVR. POSEBNI DIO '!C86</f>
        <v>0</v>
      </c>
      <c r="E51" s="65">
        <f t="shared" ref="E51" si="9">+E52</f>
        <v>180</v>
      </c>
      <c r="F51" s="66">
        <v>0</v>
      </c>
      <c r="G51" s="67">
        <v>0</v>
      </c>
    </row>
    <row r="52" spans="1:7" ht="21.95" customHeight="1" x14ac:dyDescent="0.2">
      <c r="A52" s="68">
        <v>383</v>
      </c>
      <c r="B52" s="69" t="s">
        <v>187</v>
      </c>
      <c r="C52" s="70">
        <f>+C53+C54</f>
        <v>0</v>
      </c>
      <c r="D52" s="70">
        <f>+D53+D54</f>
        <v>0</v>
      </c>
      <c r="E52" s="70">
        <f>+E53+E54</f>
        <v>180</v>
      </c>
      <c r="F52" s="71"/>
      <c r="G52" s="72"/>
    </row>
    <row r="53" spans="1:7" ht="21.95" customHeight="1" x14ac:dyDescent="0.2">
      <c r="A53" s="73">
        <v>3835</v>
      </c>
      <c r="B53" s="74" t="s">
        <v>166</v>
      </c>
      <c r="C53" s="75">
        <v>0</v>
      </c>
      <c r="D53" s="75"/>
      <c r="E53" s="75">
        <v>180</v>
      </c>
      <c r="F53" s="75"/>
      <c r="G53" s="76"/>
    </row>
    <row r="54" spans="1:7" ht="15" customHeight="1" x14ac:dyDescent="0.2">
      <c r="A54" s="73"/>
      <c r="B54" s="74"/>
      <c r="C54" s="75"/>
      <c r="D54" s="75"/>
      <c r="E54" s="75"/>
      <c r="F54" s="75"/>
      <c r="G54" s="76"/>
    </row>
    <row r="55" spans="1:7" ht="34.5" customHeight="1" x14ac:dyDescent="0.2">
      <c r="A55" s="77">
        <v>4</v>
      </c>
      <c r="B55" s="78" t="s">
        <v>73</v>
      </c>
      <c r="C55" s="79">
        <f>+C56+C60</f>
        <v>258426.98</v>
      </c>
      <c r="D55" s="79">
        <f t="shared" ref="D55:E55" si="10">+D56+D60</f>
        <v>1938000</v>
      </c>
      <c r="E55" s="79">
        <f t="shared" si="10"/>
        <v>47861.440000000002</v>
      </c>
      <c r="F55" s="79">
        <f>+E55/C55*100</f>
        <v>18.520295365445204</v>
      </c>
      <c r="G55" s="62">
        <f>+E55/D55*100</f>
        <v>2.4696305469556248</v>
      </c>
    </row>
    <row r="56" spans="1:7" ht="27" customHeight="1" x14ac:dyDescent="0.2">
      <c r="A56" s="63">
        <v>41</v>
      </c>
      <c r="B56" s="64" t="s">
        <v>81</v>
      </c>
      <c r="C56" s="65">
        <f>+C57</f>
        <v>2000</v>
      </c>
      <c r="D56" s="65">
        <f>+'IZVR. POSEBNI DIO '!C124</f>
        <v>0</v>
      </c>
      <c r="E56" s="65">
        <f t="shared" ref="E56" si="11">+E57</f>
        <v>7312.5</v>
      </c>
      <c r="F56" s="66">
        <f>+E56/C56*100</f>
        <v>365.625</v>
      </c>
      <c r="G56" s="67">
        <v>0</v>
      </c>
    </row>
    <row r="57" spans="1:7" ht="25.5" customHeight="1" x14ac:dyDescent="0.2">
      <c r="A57" s="68">
        <v>412</v>
      </c>
      <c r="B57" s="69" t="s">
        <v>82</v>
      </c>
      <c r="C57" s="70">
        <f>+C59+C58</f>
        <v>2000</v>
      </c>
      <c r="D57" s="70">
        <f>+D59</f>
        <v>0</v>
      </c>
      <c r="E57" s="70">
        <f>+E58+E59</f>
        <v>7312.5</v>
      </c>
      <c r="F57" s="71"/>
      <c r="G57" s="72"/>
    </row>
    <row r="58" spans="1:7" ht="25.5" customHeight="1" x14ac:dyDescent="0.2">
      <c r="A58" s="73">
        <v>4124</v>
      </c>
      <c r="B58" s="74" t="s">
        <v>162</v>
      </c>
      <c r="C58" s="75">
        <v>0</v>
      </c>
      <c r="D58" s="75"/>
      <c r="E58" s="75">
        <f>+'IZVR. POSEBNI DIO '!D125</f>
        <v>7312.5</v>
      </c>
      <c r="F58" s="75"/>
      <c r="G58" s="76"/>
    </row>
    <row r="59" spans="1:7" ht="21.95" customHeight="1" x14ac:dyDescent="0.2">
      <c r="A59" s="73">
        <v>4126</v>
      </c>
      <c r="B59" s="74" t="s">
        <v>83</v>
      </c>
      <c r="C59" s="75">
        <v>2000</v>
      </c>
      <c r="D59" s="75"/>
      <c r="E59" s="75">
        <v>0</v>
      </c>
      <c r="F59" s="75"/>
      <c r="G59" s="76"/>
    </row>
    <row r="60" spans="1:7" ht="27" customHeight="1" x14ac:dyDescent="0.2">
      <c r="A60" s="63">
        <v>42</v>
      </c>
      <c r="B60" s="64" t="s">
        <v>74</v>
      </c>
      <c r="C60" s="65">
        <f>+C61+C66</f>
        <v>256426.98</v>
      </c>
      <c r="D60" s="65">
        <f>+'IZVR. POSEBNI DIO '!C108+'IZVR. POSEBNI DIO '!C113+'IZVR. POSEBNI DIO '!C120+'IZVR. POSEBNI DIO '!C126</f>
        <v>1938000</v>
      </c>
      <c r="E60" s="65">
        <f>+E61+E66</f>
        <v>40548.94</v>
      </c>
      <c r="F60" s="66">
        <f>+E60/C60*100</f>
        <v>15.813055240911078</v>
      </c>
      <c r="G60" s="67">
        <f>+E60/D60*100</f>
        <v>2.0923085655314759</v>
      </c>
    </row>
    <row r="61" spans="1:7" ht="25.5" customHeight="1" x14ac:dyDescent="0.2">
      <c r="A61" s="68">
        <v>422</v>
      </c>
      <c r="B61" s="69" t="s">
        <v>75</v>
      </c>
      <c r="C61" s="70">
        <f>+C62+C63+C64+C65</f>
        <v>29079.1</v>
      </c>
      <c r="D61" s="70">
        <f t="shared" ref="D61" si="12">+D62+D63+D64+D65</f>
        <v>0</v>
      </c>
      <c r="E61" s="70">
        <f>+E62+E63+E64+E65</f>
        <v>18426.300000000003</v>
      </c>
      <c r="F61" s="71"/>
      <c r="G61" s="72"/>
    </row>
    <row r="62" spans="1:7" ht="21.95" customHeight="1" x14ac:dyDescent="0.2">
      <c r="A62" s="73">
        <v>4221</v>
      </c>
      <c r="B62" s="74" t="s">
        <v>76</v>
      </c>
      <c r="C62" s="75">
        <v>7702.1</v>
      </c>
      <c r="D62" s="75"/>
      <c r="E62" s="75">
        <f>+'IZVR. POSEBNI DIO '!D114</f>
        <v>2497.37</v>
      </c>
      <c r="F62" s="75"/>
      <c r="G62" s="76"/>
    </row>
    <row r="63" spans="1:7" ht="21.95" customHeight="1" x14ac:dyDescent="0.2">
      <c r="A63" s="73">
        <v>4222</v>
      </c>
      <c r="B63" s="74" t="s">
        <v>77</v>
      </c>
      <c r="C63" s="75">
        <v>379</v>
      </c>
      <c r="D63" s="75"/>
      <c r="E63" s="75">
        <f>+'IZVR. POSEBNI DIO '!D127</f>
        <v>1041</v>
      </c>
      <c r="F63" s="75"/>
      <c r="G63" s="76"/>
    </row>
    <row r="64" spans="1:7" ht="21.95" customHeight="1" x14ac:dyDescent="0.2">
      <c r="A64" s="73">
        <v>4223</v>
      </c>
      <c r="B64" s="74" t="s">
        <v>78</v>
      </c>
      <c r="C64" s="75">
        <v>20128.36</v>
      </c>
      <c r="D64" s="75"/>
      <c r="E64" s="75">
        <f>+'IZVR. POSEBNI DIO '!D115+'IZVR. POSEBNI DIO '!D128</f>
        <v>14388.94</v>
      </c>
      <c r="F64" s="75"/>
      <c r="G64" s="76"/>
    </row>
    <row r="65" spans="1:7" ht="21.95" customHeight="1" x14ac:dyDescent="0.2">
      <c r="A65" s="73">
        <v>4227</v>
      </c>
      <c r="B65" s="74" t="s">
        <v>79</v>
      </c>
      <c r="C65" s="75">
        <v>869.64</v>
      </c>
      <c r="D65" s="75"/>
      <c r="E65" s="75">
        <f>+'IZVR. POSEBNI DIO '!D116</f>
        <v>498.99</v>
      </c>
      <c r="F65" s="75"/>
      <c r="G65" s="76"/>
    </row>
    <row r="66" spans="1:7" ht="21.95" customHeight="1" x14ac:dyDescent="0.2">
      <c r="A66" s="68">
        <v>423</v>
      </c>
      <c r="B66" s="69" t="s">
        <v>145</v>
      </c>
      <c r="C66" s="70">
        <f>+C67</f>
        <v>227347.88</v>
      </c>
      <c r="D66" s="70"/>
      <c r="E66" s="70">
        <f>+E67</f>
        <v>22122.639999999999</v>
      </c>
      <c r="F66" s="71"/>
      <c r="G66" s="72"/>
    </row>
    <row r="67" spans="1:7" ht="21.95" customHeight="1" x14ac:dyDescent="0.2">
      <c r="A67" s="73">
        <v>4231</v>
      </c>
      <c r="B67" s="74" t="s">
        <v>31</v>
      </c>
      <c r="C67" s="75">
        <v>227347.88</v>
      </c>
      <c r="D67" s="75"/>
      <c r="E67" s="75">
        <f>+'IZVR. POSEBNI DIO '!D117</f>
        <v>22122.639999999999</v>
      </c>
      <c r="F67" s="76"/>
      <c r="G67" s="149"/>
    </row>
    <row r="68" spans="1:7" ht="39.75" customHeight="1" x14ac:dyDescent="0.2">
      <c r="A68" s="80"/>
      <c r="B68" s="81" t="s">
        <v>80</v>
      </c>
      <c r="C68" s="82">
        <f>+C7+C55</f>
        <v>2852147.55</v>
      </c>
      <c r="D68" s="82">
        <f>+D7+D55</f>
        <v>6931500</v>
      </c>
      <c r="E68" s="82">
        <f>+E7+E55</f>
        <v>2481617.27</v>
      </c>
      <c r="F68" s="82">
        <f>+E68/C68*100</f>
        <v>87.008726810083871</v>
      </c>
      <c r="G68" s="83">
        <f>+E68/D68*100</f>
        <v>35.802023660102435</v>
      </c>
    </row>
    <row r="69" spans="1:7" ht="15" x14ac:dyDescent="0.25">
      <c r="A69" s="84"/>
      <c r="B69" s="84"/>
      <c r="C69" s="84"/>
      <c r="D69" s="85"/>
      <c r="E69" s="84"/>
      <c r="F69" s="84"/>
      <c r="G69" s="84"/>
    </row>
    <row r="70" spans="1:7" ht="15" x14ac:dyDescent="0.25">
      <c r="A70" s="84"/>
      <c r="B70" s="84"/>
      <c r="C70" s="84"/>
      <c r="D70" s="84"/>
      <c r="E70" s="84"/>
      <c r="F70" s="84"/>
      <c r="G70" s="84"/>
    </row>
    <row r="71" spans="1:7" ht="15" x14ac:dyDescent="0.25">
      <c r="A71" s="84"/>
      <c r="B71" s="84"/>
      <c r="C71" s="84"/>
      <c r="D71" s="84"/>
      <c r="E71" s="84"/>
      <c r="F71" s="84"/>
      <c r="G71" s="84"/>
    </row>
    <row r="72" spans="1:7" ht="15" x14ac:dyDescent="0.25">
      <c r="A72" s="86"/>
      <c r="B72" s="84"/>
      <c r="C72" s="84"/>
      <c r="D72" s="84"/>
      <c r="E72" s="84"/>
      <c r="F72" s="84"/>
      <c r="G72" s="84"/>
    </row>
    <row r="73" spans="1:7" ht="15" x14ac:dyDescent="0.25">
      <c r="B73" s="87"/>
      <c r="C73" s="87"/>
      <c r="D73" s="87"/>
      <c r="E73" s="87"/>
      <c r="F73" s="87"/>
      <c r="G73" s="87"/>
    </row>
  </sheetData>
  <mergeCells count="3">
    <mergeCell ref="A1:G1"/>
    <mergeCell ref="A2:G2"/>
    <mergeCell ref="A3:G3"/>
  </mergeCells>
  <pageMargins left="0.55118110236220474" right="0.15748031496062992" top="0.15748031496062992" bottom="0.15748031496062992" header="0.15748031496062992" footer="0.15748031496062992"/>
  <pageSetup paperSize="9" orientation="landscape" r:id="rId1"/>
  <headerFooter alignWithMargins="0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7"/>
  <sheetViews>
    <sheetView workbookViewId="0">
      <selection activeCell="S18" sqref="S18"/>
    </sheetView>
  </sheetViews>
  <sheetFormatPr defaultRowHeight="15" x14ac:dyDescent="0.25"/>
  <cols>
    <col min="1" max="1" width="4.7109375" customWidth="1"/>
    <col min="2" max="2" width="29.42578125" customWidth="1"/>
    <col min="3" max="3" width="14.28515625" customWidth="1"/>
    <col min="4" max="4" width="13.42578125" customWidth="1"/>
    <col min="5" max="5" width="13.7109375" customWidth="1"/>
    <col min="6" max="6" width="7.42578125" customWidth="1"/>
    <col min="7" max="7" width="7.140625" customWidth="1"/>
    <col min="11" max="11" width="11.7109375" bestFit="1" customWidth="1"/>
    <col min="15" max="15" width="11.7109375" bestFit="1" customWidth="1"/>
  </cols>
  <sheetData>
    <row r="1" spans="1:7" ht="18.75" customHeight="1" x14ac:dyDescent="0.25">
      <c r="A1" s="183" t="str">
        <f>'IZVR.PO FUNKCIJSKOJ KLASIFIKACI'!$A$1</f>
        <v>POLUGODIŠNJI IZVJEŠTAJ O IZVRŠENJU FINANCIJSKOG PLANA ZA 2026. GODINU</v>
      </c>
      <c r="B1" s="183"/>
      <c r="C1" s="183"/>
      <c r="D1" s="183"/>
      <c r="E1" s="183"/>
      <c r="F1" s="183"/>
      <c r="G1" s="183"/>
    </row>
    <row r="2" spans="1:7" ht="15" customHeight="1" x14ac:dyDescent="0.3">
      <c r="A2" s="184" t="s">
        <v>14</v>
      </c>
      <c r="B2" s="184"/>
      <c r="C2" s="184"/>
      <c r="D2" s="184"/>
      <c r="E2" s="184"/>
      <c r="F2" s="184"/>
      <c r="G2" s="137"/>
    </row>
    <row r="3" spans="1:7" ht="15" customHeight="1" x14ac:dyDescent="0.3">
      <c r="A3" s="184" t="s">
        <v>133</v>
      </c>
      <c r="B3" s="184"/>
      <c r="C3" s="184"/>
      <c r="D3" s="184"/>
      <c r="E3" s="184"/>
      <c r="F3" s="184"/>
      <c r="G3" s="184"/>
    </row>
    <row r="4" spans="1:7" ht="15" customHeight="1" x14ac:dyDescent="0.25">
      <c r="A4" s="24"/>
      <c r="B4" s="24"/>
      <c r="C4" s="24"/>
      <c r="D4" s="24"/>
      <c r="E4" s="24"/>
      <c r="F4" s="24"/>
      <c r="G4" s="24"/>
    </row>
    <row r="5" spans="1:7" ht="78" customHeight="1" x14ac:dyDescent="0.25">
      <c r="A5" s="142" t="s">
        <v>103</v>
      </c>
      <c r="B5" s="26" t="s">
        <v>104</v>
      </c>
      <c r="C5" s="27" t="s">
        <v>181</v>
      </c>
      <c r="D5" s="28" t="s">
        <v>183</v>
      </c>
      <c r="E5" s="27" t="s">
        <v>180</v>
      </c>
      <c r="F5" s="29" t="s">
        <v>18</v>
      </c>
      <c r="G5" s="30" t="s">
        <v>18</v>
      </c>
    </row>
    <row r="6" spans="1:7" ht="15" customHeight="1" x14ac:dyDescent="0.25">
      <c r="A6" s="110"/>
      <c r="B6" s="32">
        <v>1</v>
      </c>
      <c r="C6" s="32">
        <v>2</v>
      </c>
      <c r="D6" s="33">
        <v>3</v>
      </c>
      <c r="E6" s="33">
        <v>4</v>
      </c>
      <c r="F6" s="53" t="s">
        <v>137</v>
      </c>
      <c r="G6" s="54" t="s">
        <v>138</v>
      </c>
    </row>
    <row r="7" spans="1:7" ht="30.75" customHeight="1" x14ac:dyDescent="0.25">
      <c r="A7" s="111"/>
      <c r="B7" s="89" t="s">
        <v>132</v>
      </c>
      <c r="C7" s="90">
        <f>+C8+C9+C10+C12+C11+C13</f>
        <v>2463763.5000000005</v>
      </c>
      <c r="D7" s="90">
        <f>+D8+D9+D10+D13+D12+D11</f>
        <v>5511500</v>
      </c>
      <c r="E7" s="90">
        <f>+E8+E9+E10+E13+E12+E11</f>
        <v>2437867.6100000003</v>
      </c>
      <c r="F7" s="90">
        <f t="shared" ref="F7:F10" si="0">+E7/C7*100</f>
        <v>98.948929554318013</v>
      </c>
      <c r="G7" s="91">
        <f>+E7/D7*100</f>
        <v>44.232379751428837</v>
      </c>
    </row>
    <row r="8" spans="1:7" ht="24.75" customHeight="1" x14ac:dyDescent="0.25">
      <c r="A8" s="112">
        <v>11</v>
      </c>
      <c r="B8" s="43" t="s">
        <v>107</v>
      </c>
      <c r="C8" s="44">
        <v>2133448.83</v>
      </c>
      <c r="D8" s="44">
        <v>5130000</v>
      </c>
      <c r="E8" s="44">
        <v>2280057.71</v>
      </c>
      <c r="F8" s="44">
        <f t="shared" si="0"/>
        <v>106.87191921073635</v>
      </c>
      <c r="G8" s="44">
        <f t="shared" ref="G8:G10" si="1">+E8/D8*100</f>
        <v>44.445569395711502</v>
      </c>
    </row>
    <row r="9" spans="1:7" ht="24.75" customHeight="1" x14ac:dyDescent="0.25">
      <c r="A9" s="112">
        <v>31</v>
      </c>
      <c r="B9" s="43" t="s">
        <v>105</v>
      </c>
      <c r="C9" s="44">
        <v>114989.72</v>
      </c>
      <c r="D9" s="44">
        <v>270000</v>
      </c>
      <c r="E9" s="44">
        <f>138360.56+10313.4</f>
        <v>148673.96</v>
      </c>
      <c r="F9" s="44">
        <f t="shared" si="0"/>
        <v>129.2932620411633</v>
      </c>
      <c r="G9" s="44">
        <f t="shared" si="1"/>
        <v>55.064429629629629</v>
      </c>
    </row>
    <row r="10" spans="1:7" ht="24.75" customHeight="1" x14ac:dyDescent="0.25">
      <c r="A10" s="112">
        <v>41</v>
      </c>
      <c r="B10" s="43" t="s">
        <v>106</v>
      </c>
      <c r="C10" s="44">
        <v>1443.14</v>
      </c>
      <c r="D10" s="44">
        <v>10000</v>
      </c>
      <c r="E10" s="44">
        <v>8953.24</v>
      </c>
      <c r="F10" s="44">
        <f t="shared" si="0"/>
        <v>620.39996119572595</v>
      </c>
      <c r="G10" s="44">
        <f t="shared" si="1"/>
        <v>89.532399999999996</v>
      </c>
    </row>
    <row r="11" spans="1:7" ht="24.75" customHeight="1" x14ac:dyDescent="0.25">
      <c r="A11" s="112">
        <v>50</v>
      </c>
      <c r="B11" s="43" t="s">
        <v>168</v>
      </c>
      <c r="C11" s="44">
        <v>1221.6300000000001</v>
      </c>
      <c r="D11" s="44">
        <v>1500</v>
      </c>
      <c r="E11" s="44">
        <v>0</v>
      </c>
      <c r="F11" s="44">
        <v>0</v>
      </c>
      <c r="G11" s="44">
        <v>0</v>
      </c>
    </row>
    <row r="12" spans="1:7" ht="24.75" customHeight="1" x14ac:dyDescent="0.25">
      <c r="A12" s="112">
        <v>61</v>
      </c>
      <c r="B12" s="43" t="s">
        <v>139</v>
      </c>
      <c r="C12" s="44">
        <v>212591.58</v>
      </c>
      <c r="D12" s="44">
        <v>100000</v>
      </c>
      <c r="E12" s="44">
        <v>0</v>
      </c>
      <c r="F12" s="44">
        <v>0</v>
      </c>
      <c r="G12" s="44">
        <v>0</v>
      </c>
    </row>
    <row r="13" spans="1:7" ht="24.75" customHeight="1" x14ac:dyDescent="0.25">
      <c r="A13" s="112">
        <v>72</v>
      </c>
      <c r="B13" s="43" t="s">
        <v>7</v>
      </c>
      <c r="C13" s="44">
        <v>68.599999999999994</v>
      </c>
      <c r="D13" s="44">
        <v>0</v>
      </c>
      <c r="E13" s="44">
        <v>182.7</v>
      </c>
      <c r="F13" s="44">
        <f t="shared" ref="F13" si="2">+E13/C13*100</f>
        <v>266.32653061224494</v>
      </c>
      <c r="G13" s="44">
        <v>0</v>
      </c>
    </row>
    <row r="14" spans="1:7" ht="13.5" customHeight="1" x14ac:dyDescent="0.25">
      <c r="A14" s="114"/>
      <c r="B14" s="51"/>
      <c r="C14" s="51"/>
      <c r="D14" s="48"/>
      <c r="E14" s="48"/>
      <c r="F14" s="48"/>
      <c r="G14" s="49"/>
    </row>
    <row r="15" spans="1:7" x14ac:dyDescent="0.25">
      <c r="A15" s="114"/>
      <c r="B15" s="51"/>
      <c r="C15" s="48"/>
      <c r="D15" s="48"/>
      <c r="E15" s="48"/>
      <c r="F15" s="48"/>
      <c r="G15" s="49"/>
    </row>
    <row r="16" spans="1:7" ht="24.75" customHeight="1" x14ac:dyDescent="0.25">
      <c r="A16" s="113"/>
      <c r="B16" s="92"/>
      <c r="C16" s="93"/>
      <c r="D16" s="93"/>
      <c r="E16" s="93"/>
      <c r="F16" s="93"/>
      <c r="G16" s="94"/>
    </row>
    <row r="17" spans="1:7" x14ac:dyDescent="0.25">
      <c r="A17" s="114"/>
      <c r="B17" s="51"/>
      <c r="C17" s="48"/>
      <c r="D17" s="48"/>
      <c r="E17" s="48"/>
      <c r="F17" s="48"/>
      <c r="G17" s="49"/>
    </row>
    <row r="18" spans="1:7" ht="75" x14ac:dyDescent="0.25">
      <c r="A18" s="142" t="s">
        <v>103</v>
      </c>
      <c r="B18" s="26" t="s">
        <v>108</v>
      </c>
      <c r="C18" s="27" t="s">
        <v>181</v>
      </c>
      <c r="D18" s="28" t="s">
        <v>183</v>
      </c>
      <c r="E18" s="27" t="s">
        <v>180</v>
      </c>
      <c r="F18" s="29" t="s">
        <v>18</v>
      </c>
      <c r="G18" s="30" t="s">
        <v>18</v>
      </c>
    </row>
    <row r="19" spans="1:7" x14ac:dyDescent="0.25">
      <c r="A19" s="110"/>
      <c r="B19" s="32">
        <v>1</v>
      </c>
      <c r="C19" s="32">
        <v>2</v>
      </c>
      <c r="D19" s="33">
        <v>3</v>
      </c>
      <c r="E19" s="33">
        <v>4</v>
      </c>
      <c r="F19" s="53" t="s">
        <v>137</v>
      </c>
      <c r="G19" s="54" t="s">
        <v>138</v>
      </c>
    </row>
    <row r="20" spans="1:7" ht="24.75" customHeight="1" x14ac:dyDescent="0.25">
      <c r="A20" s="112">
        <v>11</v>
      </c>
      <c r="B20" s="43" t="s">
        <v>107</v>
      </c>
      <c r="C20" s="44">
        <v>2514168.38</v>
      </c>
      <c r="D20" s="44">
        <f>+'IZVR. POSEBNI DIO '!C9</f>
        <v>4750000</v>
      </c>
      <c r="E20" s="44">
        <f>+'IZVR. POSEBNI DIO '!D9</f>
        <v>2343216.3199999998</v>
      </c>
      <c r="F20" s="44">
        <f t="shared" ref="F20:F27" si="3">+E20/C20*100</f>
        <v>93.200453026141389</v>
      </c>
      <c r="G20" s="44">
        <f t="shared" ref="G20:G24" si="4">+E20/D20*100</f>
        <v>49.330869894736843</v>
      </c>
    </row>
    <row r="21" spans="1:7" ht="24.75" customHeight="1" x14ac:dyDescent="0.25">
      <c r="A21" s="112">
        <v>31</v>
      </c>
      <c r="B21" s="43" t="s">
        <v>105</v>
      </c>
      <c r="C21" s="44">
        <v>90595.23</v>
      </c>
      <c r="D21" s="44">
        <f>+'IZVR. POSEBNI DIO '!C10</f>
        <v>270000</v>
      </c>
      <c r="E21" s="44">
        <f>+'IZVR. POSEBNI DIO '!D10</f>
        <v>90533.439999999973</v>
      </c>
      <c r="F21" s="44">
        <f t="shared" si="3"/>
        <v>99.931795526099961</v>
      </c>
      <c r="G21" s="44">
        <f t="shared" si="4"/>
        <v>33.530903703703693</v>
      </c>
    </row>
    <row r="22" spans="1:7" ht="24.75" customHeight="1" x14ac:dyDescent="0.25">
      <c r="A22" s="112">
        <v>41</v>
      </c>
      <c r="B22" s="43" t="s">
        <v>106</v>
      </c>
      <c r="C22" s="44">
        <v>0</v>
      </c>
      <c r="D22" s="44">
        <f>+'IZVR. POSEBNI DIO '!C11</f>
        <v>10000</v>
      </c>
      <c r="E22" s="44">
        <f>+'IZVR. POSEBNI DIO '!D11</f>
        <v>3000</v>
      </c>
      <c r="F22" s="44">
        <v>0</v>
      </c>
      <c r="G22" s="44">
        <f t="shared" si="4"/>
        <v>30</v>
      </c>
    </row>
    <row r="23" spans="1:7" ht="24.75" customHeight="1" x14ac:dyDescent="0.25">
      <c r="A23" s="112">
        <v>50</v>
      </c>
      <c r="B23" s="43" t="s">
        <v>168</v>
      </c>
      <c r="C23" s="44">
        <v>0</v>
      </c>
      <c r="D23" s="44">
        <f>+'IZVR. POSEBNI DIO '!C12</f>
        <v>1500</v>
      </c>
      <c r="E23" s="44">
        <f>+'IZVR. POSEBNI DIO '!D12</f>
        <v>0</v>
      </c>
      <c r="F23" s="44">
        <v>0</v>
      </c>
      <c r="G23" s="148">
        <v>0</v>
      </c>
    </row>
    <row r="24" spans="1:7" ht="24.75" customHeight="1" x14ac:dyDescent="0.25">
      <c r="A24" s="112">
        <v>61</v>
      </c>
      <c r="B24" s="43" t="s">
        <v>139</v>
      </c>
      <c r="C24" s="44">
        <v>212591.58</v>
      </c>
      <c r="D24" s="44">
        <f>+'IZVR. POSEBNI DIO '!C13</f>
        <v>100000</v>
      </c>
      <c r="E24" s="44">
        <f>+'IZVR. POSEBNI DIO '!D13</f>
        <v>0</v>
      </c>
      <c r="F24" s="44">
        <f t="shared" si="3"/>
        <v>0</v>
      </c>
      <c r="G24" s="148">
        <f t="shared" si="4"/>
        <v>0</v>
      </c>
    </row>
    <row r="25" spans="1:7" ht="24.75" customHeight="1" x14ac:dyDescent="0.25">
      <c r="A25" s="112">
        <v>81</v>
      </c>
      <c r="B25" s="43" t="s">
        <v>186</v>
      </c>
      <c r="C25" s="44">
        <v>0</v>
      </c>
      <c r="D25" s="44">
        <f>+'IZVR. POSEBNI DIO '!C14</f>
        <v>1800000</v>
      </c>
      <c r="E25" s="44">
        <f>+'IZVR. POSEBNI DIO '!D14</f>
        <v>0</v>
      </c>
      <c r="F25" s="44">
        <v>0</v>
      </c>
      <c r="G25" s="148">
        <v>0</v>
      </c>
    </row>
    <row r="26" spans="1:7" ht="24.75" customHeight="1" x14ac:dyDescent="0.25">
      <c r="A26" s="112">
        <v>92</v>
      </c>
      <c r="B26" s="43" t="s">
        <v>140</v>
      </c>
      <c r="C26" s="44">
        <v>34792.36</v>
      </c>
      <c r="D26" s="44">
        <f>+'IZVR. POSEBNI DIO '!C15</f>
        <v>0</v>
      </c>
      <c r="E26" s="44">
        <f>+'IZVR. POSEBNI DIO '!D15</f>
        <v>44867.51</v>
      </c>
      <c r="F26" s="44">
        <f t="shared" si="3"/>
        <v>128.95793789211194</v>
      </c>
      <c r="G26" s="148">
        <v>0</v>
      </c>
    </row>
    <row r="27" spans="1:7" ht="38.25" customHeight="1" x14ac:dyDescent="0.25">
      <c r="A27" s="115"/>
      <c r="B27" s="89" t="s">
        <v>109</v>
      </c>
      <c r="C27" s="90">
        <f>SUM(C20:C26)</f>
        <v>2852147.55</v>
      </c>
      <c r="D27" s="90">
        <f t="shared" ref="D27:E27" si="5">SUM(D20:D26)</f>
        <v>6931500</v>
      </c>
      <c r="E27" s="90">
        <f t="shared" si="5"/>
        <v>2481617.2699999996</v>
      </c>
      <c r="F27" s="90">
        <f t="shared" si="3"/>
        <v>87.008726810083843</v>
      </c>
      <c r="G27" s="91">
        <f>+E27/D27*100</f>
        <v>35.802023660102421</v>
      </c>
    </row>
  </sheetData>
  <mergeCells count="3">
    <mergeCell ref="A1:G1"/>
    <mergeCell ref="A3:G3"/>
    <mergeCell ref="A2:F2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workbookViewId="0">
      <selection activeCell="N14" sqref="N14"/>
    </sheetView>
  </sheetViews>
  <sheetFormatPr defaultRowHeight="15" x14ac:dyDescent="0.25"/>
  <cols>
    <col min="1" max="1" width="47.28515625" customWidth="1"/>
    <col min="2" max="2" width="14.28515625" customWidth="1"/>
    <col min="3" max="3" width="15.28515625" customWidth="1"/>
    <col min="4" max="4" width="14.28515625" customWidth="1"/>
    <col min="5" max="5" width="7.7109375" customWidth="1"/>
    <col min="6" max="6" width="6.5703125" customWidth="1"/>
  </cols>
  <sheetData>
    <row r="1" spans="1:6" ht="18.75" customHeight="1" x14ac:dyDescent="0.25">
      <c r="A1" s="183" t="s">
        <v>179</v>
      </c>
      <c r="B1" s="183"/>
      <c r="C1" s="183"/>
      <c r="D1" s="183"/>
      <c r="E1" s="183"/>
      <c r="F1" s="183"/>
    </row>
    <row r="3" spans="1:6" ht="17.25" x14ac:dyDescent="0.3">
      <c r="A3" s="184" t="s">
        <v>86</v>
      </c>
      <c r="B3" s="184"/>
      <c r="C3" s="184"/>
      <c r="D3" s="184"/>
      <c r="E3" s="184"/>
      <c r="F3" s="184"/>
    </row>
    <row r="4" spans="1:6" ht="15.75" x14ac:dyDescent="0.25">
      <c r="A4" s="24"/>
      <c r="B4" s="24"/>
      <c r="C4" s="24"/>
      <c r="D4" s="24"/>
      <c r="E4" s="24"/>
      <c r="F4" s="24"/>
    </row>
    <row r="5" spans="1:6" ht="75" x14ac:dyDescent="0.25">
      <c r="A5" s="26" t="s">
        <v>87</v>
      </c>
      <c r="B5" s="27" t="s">
        <v>181</v>
      </c>
      <c r="C5" s="28" t="s">
        <v>183</v>
      </c>
      <c r="D5" s="27" t="s">
        <v>180</v>
      </c>
      <c r="E5" s="29" t="s">
        <v>18</v>
      </c>
      <c r="F5" s="30" t="s">
        <v>18</v>
      </c>
    </row>
    <row r="6" spans="1:6" ht="18" x14ac:dyDescent="0.25">
      <c r="A6" s="32">
        <v>1</v>
      </c>
      <c r="B6" s="32">
        <v>2</v>
      </c>
      <c r="C6" s="33">
        <v>3</v>
      </c>
      <c r="D6" s="33">
        <v>4</v>
      </c>
      <c r="E6" s="53" t="s">
        <v>137</v>
      </c>
      <c r="F6" s="54" t="s">
        <v>138</v>
      </c>
    </row>
    <row r="7" spans="1:6" ht="30.75" customHeight="1" x14ac:dyDescent="0.25">
      <c r="A7" s="89" t="s">
        <v>88</v>
      </c>
      <c r="B7" s="90">
        <f>+B8</f>
        <v>2852147.55</v>
      </c>
      <c r="C7" s="90">
        <f>+C8</f>
        <v>6931500</v>
      </c>
      <c r="D7" s="90">
        <f t="shared" ref="D7:D8" si="0">+D8</f>
        <v>2481617.27</v>
      </c>
      <c r="E7" s="90">
        <f>+D7/B7*100</f>
        <v>87.008726810083871</v>
      </c>
      <c r="F7" s="91">
        <f>+D7/C7*100</f>
        <v>35.802023660102435</v>
      </c>
    </row>
    <row r="8" spans="1:6" ht="27" customHeight="1" x14ac:dyDescent="0.25">
      <c r="A8" s="92" t="s">
        <v>89</v>
      </c>
      <c r="B8" s="90">
        <f>+B9</f>
        <v>2852147.55</v>
      </c>
      <c r="C8" s="90">
        <f>+C9</f>
        <v>6931500</v>
      </c>
      <c r="D8" s="90">
        <f t="shared" si="0"/>
        <v>2481617.27</v>
      </c>
      <c r="E8" s="90"/>
      <c r="F8" s="91"/>
    </row>
    <row r="9" spans="1:6" ht="24.75" customHeight="1" x14ac:dyDescent="0.25">
      <c r="A9" s="92" t="s">
        <v>90</v>
      </c>
      <c r="B9" s="93">
        <v>2852147.55</v>
      </c>
      <c r="C9" s="93">
        <f>+'IZVR. POSEBNI DIO '!C8</f>
        <v>6931500</v>
      </c>
      <c r="D9" s="93">
        <f>+'IZVR. POSEBNI DIO '!D17</f>
        <v>2481617.27</v>
      </c>
      <c r="E9" s="93"/>
      <c r="F9" s="94"/>
    </row>
  </sheetData>
  <mergeCells count="2">
    <mergeCell ref="A1:F1"/>
    <mergeCell ref="A3:F3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15"/>
  <sheetViews>
    <sheetView workbookViewId="0">
      <selection activeCell="M6" sqref="M6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4" width="25.28515625" customWidth="1"/>
    <col min="5" max="6" width="25.28515625" hidden="1" customWidth="1"/>
    <col min="7" max="7" width="20.28515625" customWidth="1"/>
    <col min="8" max="8" width="18.28515625" customWidth="1"/>
    <col min="9" max="9" width="17.42578125" customWidth="1"/>
    <col min="10" max="10" width="11.85546875" customWidth="1"/>
    <col min="11" max="11" width="9.7109375" customWidth="1"/>
  </cols>
  <sheetData>
    <row r="1" spans="1:12" ht="42" customHeight="1" x14ac:dyDescent="0.25">
      <c r="A1" s="182" t="s">
        <v>179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2" ht="18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.75" x14ac:dyDescent="0.25">
      <c r="A3" s="182" t="s">
        <v>0</v>
      </c>
      <c r="B3" s="182"/>
      <c r="C3" s="182"/>
      <c r="D3" s="182"/>
      <c r="E3" s="182"/>
      <c r="F3" s="182"/>
      <c r="G3" s="182"/>
      <c r="H3" s="185"/>
      <c r="I3" s="185"/>
      <c r="J3" s="158"/>
      <c r="K3" s="158"/>
    </row>
    <row r="4" spans="1:12" ht="18" x14ac:dyDescent="0.25">
      <c r="A4" s="1"/>
      <c r="B4" s="1"/>
      <c r="C4" s="1"/>
      <c r="D4" s="1"/>
      <c r="E4" s="1"/>
      <c r="F4" s="1"/>
      <c r="G4" s="1"/>
      <c r="H4" s="2"/>
      <c r="I4" s="2"/>
      <c r="J4" s="2"/>
      <c r="K4" s="2"/>
    </row>
    <row r="5" spans="1:12" ht="18" customHeight="1" x14ac:dyDescent="0.25">
      <c r="A5" s="182" t="s">
        <v>91</v>
      </c>
      <c r="B5" s="186"/>
      <c r="C5" s="186"/>
      <c r="D5" s="186"/>
      <c r="E5" s="186"/>
      <c r="F5" s="186"/>
      <c r="G5" s="186"/>
      <c r="H5" s="186"/>
      <c r="I5" s="186"/>
      <c r="J5" s="159"/>
      <c r="K5" s="159"/>
    </row>
    <row r="6" spans="1:12" ht="18" x14ac:dyDescent="0.25">
      <c r="A6" s="1"/>
      <c r="B6" s="1"/>
      <c r="C6" s="1"/>
      <c r="D6" s="1"/>
      <c r="E6" s="1"/>
      <c r="F6" s="1"/>
      <c r="G6" s="1"/>
      <c r="H6" s="2"/>
      <c r="I6" s="95"/>
      <c r="J6" s="95"/>
      <c r="K6" s="95"/>
    </row>
    <row r="7" spans="1:12" ht="63.75" customHeight="1" x14ac:dyDescent="0.25">
      <c r="A7" s="96" t="s">
        <v>92</v>
      </c>
      <c r="B7" s="97" t="s">
        <v>93</v>
      </c>
      <c r="C7" s="97" t="s">
        <v>94</v>
      </c>
      <c r="D7" s="97" t="s">
        <v>95</v>
      </c>
      <c r="E7" s="98" t="s">
        <v>12</v>
      </c>
      <c r="F7" s="99" t="s">
        <v>13</v>
      </c>
      <c r="G7" s="27" t="s">
        <v>181</v>
      </c>
      <c r="H7" s="28" t="s">
        <v>183</v>
      </c>
      <c r="I7" s="27" t="s">
        <v>180</v>
      </c>
      <c r="J7" s="160" t="s">
        <v>184</v>
      </c>
      <c r="K7" s="160" t="s">
        <v>185</v>
      </c>
    </row>
    <row r="8" spans="1:12" x14ac:dyDescent="0.25">
      <c r="A8" s="164">
        <v>1</v>
      </c>
      <c r="B8" s="164">
        <v>2</v>
      </c>
      <c r="C8" s="164"/>
      <c r="D8" s="161">
        <v>3</v>
      </c>
      <c r="E8" s="162">
        <v>0</v>
      </c>
      <c r="F8" s="162">
        <v>0</v>
      </c>
      <c r="G8" s="163">
        <v>4</v>
      </c>
      <c r="H8" s="163">
        <v>5</v>
      </c>
      <c r="I8" s="163">
        <v>6</v>
      </c>
      <c r="J8" s="163">
        <v>7</v>
      </c>
      <c r="K8" s="163">
        <v>8</v>
      </c>
    </row>
    <row r="9" spans="1:12" ht="25.5" x14ac:dyDescent="0.25">
      <c r="A9" s="100">
        <v>8</v>
      </c>
      <c r="B9" s="100"/>
      <c r="C9" s="100"/>
      <c r="D9" s="100" t="s">
        <v>96</v>
      </c>
      <c r="E9" s="165">
        <v>0</v>
      </c>
      <c r="F9" s="165">
        <v>0</v>
      </c>
      <c r="G9" s="165">
        <v>0</v>
      </c>
      <c r="H9" s="165">
        <f>+H10</f>
        <v>1800000</v>
      </c>
      <c r="I9" s="165">
        <v>0</v>
      </c>
      <c r="J9" s="165">
        <v>0</v>
      </c>
      <c r="K9" s="165">
        <v>0</v>
      </c>
    </row>
    <row r="10" spans="1:12" x14ac:dyDescent="0.25">
      <c r="A10" s="100"/>
      <c r="B10" s="102">
        <v>84</v>
      </c>
      <c r="C10" s="102"/>
      <c r="D10" s="102" t="s">
        <v>97</v>
      </c>
      <c r="E10" s="101">
        <v>0</v>
      </c>
      <c r="F10" s="101">
        <v>0</v>
      </c>
      <c r="G10" s="101">
        <v>0</v>
      </c>
      <c r="H10" s="101">
        <f>+H11</f>
        <v>1800000</v>
      </c>
      <c r="I10" s="101">
        <v>0</v>
      </c>
      <c r="J10" s="101">
        <v>0</v>
      </c>
      <c r="K10" s="101">
        <v>0</v>
      </c>
    </row>
    <row r="11" spans="1:12" ht="25.5" x14ac:dyDescent="0.25">
      <c r="A11" s="103"/>
      <c r="B11" s="103"/>
      <c r="C11" s="104">
        <v>81</v>
      </c>
      <c r="D11" s="105" t="s">
        <v>98</v>
      </c>
      <c r="E11" s="101">
        <v>0</v>
      </c>
      <c r="F11" s="101">
        <v>0</v>
      </c>
      <c r="G11" s="101">
        <v>0</v>
      </c>
      <c r="H11" s="101">
        <v>1800000</v>
      </c>
      <c r="I11" s="101">
        <v>0</v>
      </c>
      <c r="J11" s="101">
        <v>0</v>
      </c>
      <c r="K11" s="101">
        <v>0</v>
      </c>
    </row>
    <row r="12" spans="1:12" ht="25.5" x14ac:dyDescent="0.25">
      <c r="A12" s="106">
        <v>5</v>
      </c>
      <c r="B12" s="106"/>
      <c r="C12" s="106"/>
      <c r="D12" s="107" t="s">
        <v>99</v>
      </c>
      <c r="E12" s="101">
        <v>0</v>
      </c>
      <c r="F12" s="101">
        <v>0</v>
      </c>
      <c r="G12" s="165">
        <v>0</v>
      </c>
      <c r="H12" s="165">
        <v>0</v>
      </c>
      <c r="I12" s="165">
        <v>0</v>
      </c>
      <c r="J12" s="165">
        <v>0</v>
      </c>
      <c r="K12" s="165">
        <v>0</v>
      </c>
    </row>
    <row r="13" spans="1:12" ht="25.5" x14ac:dyDescent="0.25">
      <c r="A13" s="102"/>
      <c r="B13" s="102">
        <v>54</v>
      </c>
      <c r="C13" s="102"/>
      <c r="D13" s="108" t="s">
        <v>100</v>
      </c>
      <c r="E13" s="101">
        <v>0</v>
      </c>
      <c r="F13" s="101">
        <v>0</v>
      </c>
      <c r="G13" s="101">
        <v>0</v>
      </c>
      <c r="H13" s="101">
        <v>0</v>
      </c>
      <c r="I13" s="101">
        <v>0</v>
      </c>
      <c r="J13" s="101">
        <v>0</v>
      </c>
      <c r="K13" s="101">
        <v>0</v>
      </c>
    </row>
    <row r="14" spans="1:12" x14ac:dyDescent="0.25">
      <c r="A14" s="102"/>
      <c r="B14" s="102"/>
      <c r="C14" s="104">
        <v>11</v>
      </c>
      <c r="D14" s="104" t="s">
        <v>101</v>
      </c>
      <c r="E14" s="101">
        <v>0</v>
      </c>
      <c r="F14" s="101">
        <v>0</v>
      </c>
      <c r="G14" s="101">
        <v>0</v>
      </c>
      <c r="H14" s="101">
        <v>0</v>
      </c>
      <c r="I14" s="101">
        <v>0</v>
      </c>
      <c r="J14" s="101">
        <v>0</v>
      </c>
      <c r="K14" s="101">
        <v>0</v>
      </c>
    </row>
    <row r="15" spans="1:12" x14ac:dyDescent="0.25">
      <c r="A15" s="102"/>
      <c r="B15" s="102"/>
      <c r="C15" s="104">
        <v>31</v>
      </c>
      <c r="D15" s="104" t="s">
        <v>102</v>
      </c>
      <c r="E15" s="101">
        <v>0</v>
      </c>
      <c r="F15" s="101">
        <v>0</v>
      </c>
      <c r="G15" s="101">
        <v>0</v>
      </c>
      <c r="H15" s="101">
        <v>0</v>
      </c>
      <c r="I15" s="101">
        <v>0</v>
      </c>
      <c r="J15" s="101">
        <v>0</v>
      </c>
      <c r="K15" s="101">
        <v>0</v>
      </c>
    </row>
  </sheetData>
  <mergeCells count="3">
    <mergeCell ref="A1:L1"/>
    <mergeCell ref="A3:I3"/>
    <mergeCell ref="A5:I5"/>
  </mergeCells>
  <pageMargins left="0.7" right="0.7" top="0.75" bottom="0.75" header="0.3" footer="0.3"/>
  <pageSetup paperSize="9" scale="9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28"/>
  <sheetViews>
    <sheetView workbookViewId="0">
      <selection activeCell="I5" sqref="I5"/>
    </sheetView>
  </sheetViews>
  <sheetFormatPr defaultRowHeight="15" x14ac:dyDescent="0.25"/>
  <cols>
    <col min="1" max="1" width="22" customWidth="1"/>
    <col min="2" max="2" width="34.5703125" customWidth="1"/>
    <col min="3" max="4" width="13.28515625" customWidth="1"/>
    <col min="5" max="5" width="6.5703125" customWidth="1"/>
    <col min="7" max="7" width="10.140625" bestFit="1" customWidth="1"/>
    <col min="11" max="11" width="11.7109375" bestFit="1" customWidth="1"/>
  </cols>
  <sheetData>
    <row r="1" spans="1:7" ht="18.75" customHeight="1" x14ac:dyDescent="0.25">
      <c r="A1" s="183" t="s">
        <v>179</v>
      </c>
      <c r="B1" s="183"/>
      <c r="C1" s="183"/>
      <c r="D1" s="183"/>
      <c r="E1" s="183"/>
    </row>
    <row r="2" spans="1:7" ht="17.25" x14ac:dyDescent="0.3">
      <c r="A2" s="116"/>
      <c r="B2" s="116"/>
      <c r="C2" s="116"/>
      <c r="D2" s="116"/>
      <c r="E2" s="116"/>
    </row>
    <row r="3" spans="1:7" ht="17.25" x14ac:dyDescent="0.3">
      <c r="A3" s="184" t="s">
        <v>110</v>
      </c>
      <c r="B3" s="184"/>
      <c r="C3" s="184"/>
      <c r="D3" s="184"/>
      <c r="E3" s="184"/>
    </row>
    <row r="4" spans="1:7" ht="15.75" x14ac:dyDescent="0.25">
      <c r="A4" s="24"/>
      <c r="B4" s="24"/>
      <c r="C4" s="24"/>
      <c r="D4" s="24"/>
      <c r="E4" s="24"/>
    </row>
    <row r="5" spans="1:7" ht="90" x14ac:dyDescent="0.25">
      <c r="A5" s="109" t="s">
        <v>111</v>
      </c>
      <c r="B5" s="26" t="s">
        <v>112</v>
      </c>
      <c r="C5" s="28" t="s">
        <v>182</v>
      </c>
      <c r="D5" s="27" t="s">
        <v>180</v>
      </c>
      <c r="E5" s="29" t="s">
        <v>4</v>
      </c>
    </row>
    <row r="6" spans="1:7" ht="22.5" x14ac:dyDescent="0.25">
      <c r="A6" s="110"/>
      <c r="B6" s="32">
        <v>1</v>
      </c>
      <c r="C6" s="33">
        <v>2</v>
      </c>
      <c r="D6" s="33">
        <v>3</v>
      </c>
      <c r="E6" s="56" t="s">
        <v>136</v>
      </c>
    </row>
    <row r="7" spans="1:7" ht="15.75" customHeight="1" x14ac:dyDescent="0.25">
      <c r="A7" s="110" t="s">
        <v>128</v>
      </c>
      <c r="B7" s="135" t="s">
        <v>129</v>
      </c>
      <c r="C7" s="33"/>
      <c r="D7" s="33"/>
      <c r="E7" s="134"/>
    </row>
    <row r="8" spans="1:7" ht="15.75" customHeight="1" x14ac:dyDescent="0.25">
      <c r="A8" s="110"/>
      <c r="B8" s="135" t="s">
        <v>131</v>
      </c>
      <c r="C8" s="136">
        <f>+C9+C10+C11+C12+C13+C14+C15</f>
        <v>6931500</v>
      </c>
      <c r="D8" s="136">
        <f>+D9+D10+D11+D12+D13+D14+D15</f>
        <v>2481617.2699999996</v>
      </c>
      <c r="E8" s="141">
        <f>+D8/C8*100</f>
        <v>35.802023660102421</v>
      </c>
    </row>
    <row r="9" spans="1:7" x14ac:dyDescent="0.25">
      <c r="A9" s="110">
        <v>11</v>
      </c>
      <c r="B9" s="135" t="s">
        <v>101</v>
      </c>
      <c r="C9" s="136">
        <f>+C19+C29+C44+C49</f>
        <v>4750000</v>
      </c>
      <c r="D9" s="136">
        <f>+D19+D29+D44+D49</f>
        <v>2343216.3199999998</v>
      </c>
      <c r="E9" s="141">
        <f t="shared" ref="E9:E11" si="0">+D9/C9*100</f>
        <v>49.330869894736843</v>
      </c>
    </row>
    <row r="10" spans="1:7" x14ac:dyDescent="0.25">
      <c r="A10" s="110">
        <v>31</v>
      </c>
      <c r="B10" s="135" t="s">
        <v>102</v>
      </c>
      <c r="C10" s="136">
        <f>+C61+C111</f>
        <v>270000</v>
      </c>
      <c r="D10" s="136">
        <f>+D61+D111</f>
        <v>90533.439999999973</v>
      </c>
      <c r="E10" s="141">
        <f t="shared" si="0"/>
        <v>33.530903703703693</v>
      </c>
      <c r="G10" s="20"/>
    </row>
    <row r="11" spans="1:7" x14ac:dyDescent="0.25">
      <c r="A11" s="110">
        <v>41</v>
      </c>
      <c r="B11" s="135" t="s">
        <v>130</v>
      </c>
      <c r="C11" s="136">
        <f>+C88</f>
        <v>10000</v>
      </c>
      <c r="D11" s="136">
        <f>+D88</f>
        <v>3000</v>
      </c>
      <c r="E11" s="141">
        <f t="shared" si="0"/>
        <v>30</v>
      </c>
      <c r="G11" s="20"/>
    </row>
    <row r="12" spans="1:7" x14ac:dyDescent="0.25">
      <c r="A12" s="110">
        <v>50</v>
      </c>
      <c r="B12" s="135" t="s">
        <v>173</v>
      </c>
      <c r="C12" s="136">
        <f>+C93</f>
        <v>1500</v>
      </c>
      <c r="D12" s="136">
        <f>+D93</f>
        <v>0</v>
      </c>
      <c r="E12" s="141">
        <v>0</v>
      </c>
      <c r="G12" s="20"/>
    </row>
    <row r="13" spans="1:7" x14ac:dyDescent="0.25">
      <c r="A13" s="110">
        <v>61</v>
      </c>
      <c r="B13" s="135" t="s">
        <v>141</v>
      </c>
      <c r="C13" s="136">
        <f>+C118</f>
        <v>100000</v>
      </c>
      <c r="D13" s="136">
        <f>+D118</f>
        <v>0</v>
      </c>
      <c r="E13" s="141">
        <v>0</v>
      </c>
      <c r="G13" s="20"/>
    </row>
    <row r="14" spans="1:7" x14ac:dyDescent="0.25">
      <c r="A14" s="110">
        <v>81</v>
      </c>
      <c r="B14" s="135" t="s">
        <v>174</v>
      </c>
      <c r="C14" s="136">
        <f>+C105</f>
        <v>1800000</v>
      </c>
      <c r="D14" s="136">
        <f>+D105</f>
        <v>0</v>
      </c>
      <c r="E14" s="141">
        <v>0</v>
      </c>
    </row>
    <row r="15" spans="1:7" x14ac:dyDescent="0.25">
      <c r="A15" s="110">
        <v>92</v>
      </c>
      <c r="B15" s="135" t="s">
        <v>161</v>
      </c>
      <c r="C15" s="136">
        <f>+C97+C101+C122</f>
        <v>0</v>
      </c>
      <c r="D15" s="136">
        <f>+D97+D101+D122</f>
        <v>44867.51</v>
      </c>
      <c r="E15" s="141">
        <v>0</v>
      </c>
    </row>
    <row r="16" spans="1:7" x14ac:dyDescent="0.25">
      <c r="A16" s="110"/>
      <c r="B16" s="32"/>
      <c r="C16" s="33"/>
      <c r="D16" s="33"/>
      <c r="E16" s="134"/>
    </row>
    <row r="17" spans="1:7" ht="51.75" customHeight="1" x14ac:dyDescent="0.25">
      <c r="A17" s="117" t="s">
        <v>113</v>
      </c>
      <c r="B17" s="118" t="s">
        <v>114</v>
      </c>
      <c r="C17" s="119">
        <f>+C18+C28+C43+C48+C105+C110</f>
        <v>6931500</v>
      </c>
      <c r="D17" s="119">
        <f>+D18+D28+D43+D48+D110</f>
        <v>2481617.27</v>
      </c>
      <c r="E17" s="152">
        <f>+D17/C17*100</f>
        <v>35.802023660102435</v>
      </c>
    </row>
    <row r="18" spans="1:7" ht="33.75" customHeight="1" x14ac:dyDescent="0.25">
      <c r="A18" s="120" t="s">
        <v>115</v>
      </c>
      <c r="B18" s="121" t="s">
        <v>116</v>
      </c>
      <c r="C18" s="122">
        <f>+C20</f>
        <v>1930994</v>
      </c>
      <c r="D18" s="122">
        <f>+D20</f>
        <v>1930994</v>
      </c>
      <c r="E18" s="153">
        <f>+D18/C18*100</f>
        <v>100</v>
      </c>
    </row>
    <row r="19" spans="1:7" ht="33.75" customHeight="1" x14ac:dyDescent="0.25">
      <c r="A19" s="123" t="s">
        <v>117</v>
      </c>
      <c r="B19" s="124" t="s">
        <v>107</v>
      </c>
      <c r="C19" s="125">
        <f>+C20</f>
        <v>1930994</v>
      </c>
      <c r="D19" s="125">
        <f>+D20</f>
        <v>1930994</v>
      </c>
      <c r="E19" s="90">
        <f>+D19/C19*100</f>
        <v>100</v>
      </c>
    </row>
    <row r="20" spans="1:7" ht="30.75" customHeight="1" x14ac:dyDescent="0.25">
      <c r="A20" s="126">
        <v>3</v>
      </c>
      <c r="B20" s="127" t="s">
        <v>33</v>
      </c>
      <c r="C20" s="128">
        <f>+C21</f>
        <v>1930994</v>
      </c>
      <c r="D20" s="128">
        <f>+D21</f>
        <v>1930994</v>
      </c>
      <c r="E20" s="155">
        <f>+D20/C20*100</f>
        <v>100</v>
      </c>
    </row>
    <row r="21" spans="1:7" ht="27" customHeight="1" x14ac:dyDescent="0.25">
      <c r="A21" s="126">
        <v>31</v>
      </c>
      <c r="B21" s="127" t="s">
        <v>34</v>
      </c>
      <c r="C21" s="128">
        <v>1930994</v>
      </c>
      <c r="D21" s="128">
        <f>+D22+D23+D24+D25+D26+D27</f>
        <v>1930994</v>
      </c>
      <c r="E21" s="155">
        <f>+D21/C21*100</f>
        <v>100</v>
      </c>
    </row>
    <row r="22" spans="1:7" ht="27" customHeight="1" x14ac:dyDescent="0.25">
      <c r="A22" s="144">
        <v>3111</v>
      </c>
      <c r="B22" s="74" t="s">
        <v>36</v>
      </c>
      <c r="C22" s="128"/>
      <c r="D22" s="145">
        <f>830581.74+237512.26+229769</f>
        <v>1297863</v>
      </c>
      <c r="E22" s="129"/>
    </row>
    <row r="23" spans="1:7" ht="27" customHeight="1" x14ac:dyDescent="0.25">
      <c r="A23" s="144">
        <v>3113</v>
      </c>
      <c r="B23" s="74" t="s">
        <v>37</v>
      </c>
      <c r="C23" s="128"/>
      <c r="D23" s="145">
        <v>6000</v>
      </c>
      <c r="E23" s="129"/>
    </row>
    <row r="24" spans="1:7" ht="27" customHeight="1" x14ac:dyDescent="0.25">
      <c r="A24" s="144">
        <v>3114</v>
      </c>
      <c r="B24" s="74" t="s">
        <v>38</v>
      </c>
      <c r="C24" s="128"/>
      <c r="D24" s="145">
        <v>162900</v>
      </c>
      <c r="E24" s="129"/>
    </row>
    <row r="25" spans="1:7" ht="27" customHeight="1" x14ac:dyDescent="0.25">
      <c r="A25" s="144">
        <v>3121</v>
      </c>
      <c r="B25" s="74" t="s">
        <v>39</v>
      </c>
      <c r="C25" s="128"/>
      <c r="D25" s="145">
        <v>172151</v>
      </c>
      <c r="E25" s="129"/>
    </row>
    <row r="26" spans="1:7" ht="27" customHeight="1" x14ac:dyDescent="0.25">
      <c r="A26" s="144">
        <v>3131</v>
      </c>
      <c r="B26" s="74" t="s">
        <v>41</v>
      </c>
      <c r="C26" s="128"/>
      <c r="D26" s="145">
        <v>94080</v>
      </c>
      <c r="E26" s="129"/>
    </row>
    <row r="27" spans="1:7" ht="27" customHeight="1" x14ac:dyDescent="0.25">
      <c r="A27" s="144">
        <v>3132</v>
      </c>
      <c r="B27" s="74" t="s">
        <v>42</v>
      </c>
      <c r="C27" s="128"/>
      <c r="D27" s="145">
        <v>198000</v>
      </c>
      <c r="E27" s="129"/>
    </row>
    <row r="28" spans="1:7" ht="33.75" customHeight="1" x14ac:dyDescent="0.25">
      <c r="A28" s="120" t="s">
        <v>118</v>
      </c>
      <c r="B28" s="121" t="s">
        <v>119</v>
      </c>
      <c r="C28" s="122">
        <f>+C30</f>
        <v>210756</v>
      </c>
      <c r="D28" s="122">
        <f>+D30</f>
        <v>153338.22999999998</v>
      </c>
      <c r="E28" s="153">
        <f>+D28/C28*100</f>
        <v>72.756282146178506</v>
      </c>
    </row>
    <row r="29" spans="1:7" ht="33.75" customHeight="1" x14ac:dyDescent="0.25">
      <c r="A29" s="123" t="s">
        <v>117</v>
      </c>
      <c r="B29" s="124" t="s">
        <v>107</v>
      </c>
      <c r="C29" s="125">
        <f>+C30</f>
        <v>210756</v>
      </c>
      <c r="D29" s="125">
        <f>+D30</f>
        <v>153338.22999999998</v>
      </c>
      <c r="E29" s="154">
        <f>+D29/C29*100</f>
        <v>72.756282146178506</v>
      </c>
    </row>
    <row r="30" spans="1:7" ht="30.75" customHeight="1" x14ac:dyDescent="0.25">
      <c r="A30" s="126">
        <v>3</v>
      </c>
      <c r="B30" s="127" t="s">
        <v>33</v>
      </c>
      <c r="C30" s="128">
        <f>+C31</f>
        <v>210756</v>
      </c>
      <c r="D30" s="128">
        <f>+D31</f>
        <v>153338.22999999998</v>
      </c>
      <c r="E30" s="155">
        <f>+D30/C30*100</f>
        <v>72.756282146178506</v>
      </c>
      <c r="G30" s="20"/>
    </row>
    <row r="31" spans="1:7" ht="27" customHeight="1" x14ac:dyDescent="0.25">
      <c r="A31" s="126">
        <v>32</v>
      </c>
      <c r="B31" s="127" t="s">
        <v>43</v>
      </c>
      <c r="C31" s="128">
        <v>210756</v>
      </c>
      <c r="D31" s="128">
        <f>+D32+D33+D34+D35+D36+D37+D38+D39+D40+D41+D42</f>
        <v>153338.22999999998</v>
      </c>
      <c r="E31" s="155">
        <f>+D31/C31*100</f>
        <v>72.756282146178506</v>
      </c>
    </row>
    <row r="32" spans="1:7" ht="27" customHeight="1" x14ac:dyDescent="0.25">
      <c r="A32" s="144">
        <v>3212</v>
      </c>
      <c r="B32" s="74" t="s">
        <v>46</v>
      </c>
      <c r="C32" s="128"/>
      <c r="D32" s="145">
        <v>35222.46</v>
      </c>
      <c r="E32" s="155"/>
    </row>
    <row r="33" spans="1:11" ht="27" customHeight="1" x14ac:dyDescent="0.25">
      <c r="A33" s="144">
        <v>3221</v>
      </c>
      <c r="B33" s="74" t="s">
        <v>49</v>
      </c>
      <c r="C33" s="128"/>
      <c r="D33" s="145">
        <v>6000</v>
      </c>
      <c r="E33" s="155"/>
    </row>
    <row r="34" spans="1:11" ht="27" customHeight="1" x14ac:dyDescent="0.25">
      <c r="A34" s="144">
        <v>3223</v>
      </c>
      <c r="B34" s="74" t="s">
        <v>51</v>
      </c>
      <c r="C34" s="128"/>
      <c r="D34" s="145">
        <v>30164</v>
      </c>
      <c r="E34" s="155"/>
    </row>
    <row r="35" spans="1:11" ht="27" customHeight="1" x14ac:dyDescent="0.25">
      <c r="A35" s="144">
        <v>3224</v>
      </c>
      <c r="B35" s="150" t="s">
        <v>52</v>
      </c>
      <c r="C35" s="128"/>
      <c r="D35" s="145">
        <v>3991.73</v>
      </c>
      <c r="E35" s="155"/>
    </row>
    <row r="36" spans="1:11" ht="27" customHeight="1" x14ac:dyDescent="0.25">
      <c r="A36" s="144">
        <v>3225</v>
      </c>
      <c r="B36" s="74" t="s">
        <v>53</v>
      </c>
      <c r="C36" s="128"/>
      <c r="D36" s="145">
        <v>3968.38</v>
      </c>
      <c r="E36" s="155"/>
    </row>
    <row r="37" spans="1:11" ht="27" customHeight="1" x14ac:dyDescent="0.25">
      <c r="A37" s="144">
        <v>3227</v>
      </c>
      <c r="B37" s="74" t="s">
        <v>54</v>
      </c>
      <c r="C37" s="128"/>
      <c r="D37" s="145">
        <v>23480.5</v>
      </c>
      <c r="E37" s="155"/>
    </row>
    <row r="38" spans="1:11" ht="27" customHeight="1" x14ac:dyDescent="0.25">
      <c r="A38" s="144">
        <v>3231</v>
      </c>
      <c r="B38" s="74" t="s">
        <v>56</v>
      </c>
      <c r="C38" s="128"/>
      <c r="D38" s="145">
        <v>5236.4799999999996</v>
      </c>
      <c r="E38" s="155"/>
    </row>
    <row r="39" spans="1:11" ht="27" customHeight="1" x14ac:dyDescent="0.25">
      <c r="A39" s="144">
        <v>3232</v>
      </c>
      <c r="B39" s="74" t="s">
        <v>57</v>
      </c>
      <c r="C39" s="128"/>
      <c r="D39" s="145">
        <v>31000</v>
      </c>
      <c r="E39" s="155"/>
    </row>
    <row r="40" spans="1:11" ht="27" customHeight="1" x14ac:dyDescent="0.25">
      <c r="A40" s="144">
        <v>3234</v>
      </c>
      <c r="B40" s="74" t="s">
        <v>58</v>
      </c>
      <c r="C40" s="128"/>
      <c r="D40" s="145">
        <v>4020.43</v>
      </c>
      <c r="E40" s="155"/>
    </row>
    <row r="41" spans="1:11" ht="27" customHeight="1" x14ac:dyDescent="0.25">
      <c r="A41" s="144">
        <v>3238</v>
      </c>
      <c r="B41" s="74" t="s">
        <v>62</v>
      </c>
      <c r="C41" s="128"/>
      <c r="D41" s="145">
        <v>6254.25</v>
      </c>
      <c r="E41" s="155"/>
    </row>
    <row r="42" spans="1:11" ht="27" customHeight="1" x14ac:dyDescent="0.25">
      <c r="A42" s="144">
        <v>3292</v>
      </c>
      <c r="B42" s="74" t="s">
        <v>65</v>
      </c>
      <c r="C42" s="128"/>
      <c r="D42" s="145">
        <v>4000</v>
      </c>
      <c r="E42" s="155"/>
    </row>
    <row r="43" spans="1:11" ht="33.75" customHeight="1" x14ac:dyDescent="0.25">
      <c r="A43" s="120" t="s">
        <v>121</v>
      </c>
      <c r="B43" s="121" t="s">
        <v>122</v>
      </c>
      <c r="C43" s="122">
        <f>+C45</f>
        <v>220</v>
      </c>
      <c r="D43" s="122">
        <f>+D45</f>
        <v>194.27</v>
      </c>
      <c r="E43" s="153">
        <f>+D43/C43*100</f>
        <v>88.304545454545462</v>
      </c>
    </row>
    <row r="44" spans="1:11" ht="33.75" customHeight="1" x14ac:dyDescent="0.25">
      <c r="A44" s="123" t="s">
        <v>117</v>
      </c>
      <c r="B44" s="124" t="s">
        <v>107</v>
      </c>
      <c r="C44" s="125">
        <f>+C45</f>
        <v>220</v>
      </c>
      <c r="D44" s="125">
        <f>+D45</f>
        <v>194.27</v>
      </c>
      <c r="E44" s="154">
        <f>+D44/C44*100</f>
        <v>88.304545454545462</v>
      </c>
      <c r="G44" s="20"/>
    </row>
    <row r="45" spans="1:11" ht="30.75" customHeight="1" x14ac:dyDescent="0.25">
      <c r="A45" s="126">
        <v>3</v>
      </c>
      <c r="B45" s="127" t="s">
        <v>33</v>
      </c>
      <c r="C45" s="128">
        <f>+C46</f>
        <v>220</v>
      </c>
      <c r="D45" s="128">
        <f>+D46</f>
        <v>194.27</v>
      </c>
      <c r="E45" s="155">
        <f>+D45/C45*100</f>
        <v>88.304545454545462</v>
      </c>
    </row>
    <row r="46" spans="1:11" ht="27" customHeight="1" x14ac:dyDescent="0.25">
      <c r="A46" s="126">
        <v>34</v>
      </c>
      <c r="B46" s="127" t="s">
        <v>69</v>
      </c>
      <c r="C46" s="128">
        <v>220</v>
      </c>
      <c r="D46" s="128">
        <f>+D47</f>
        <v>194.27</v>
      </c>
      <c r="E46" s="155">
        <f>+D46/C46*100</f>
        <v>88.304545454545462</v>
      </c>
      <c r="K46" s="20"/>
    </row>
    <row r="47" spans="1:11" ht="27" customHeight="1" x14ac:dyDescent="0.25">
      <c r="A47" s="144">
        <v>3431</v>
      </c>
      <c r="B47" s="143" t="s">
        <v>71</v>
      </c>
      <c r="C47" s="128"/>
      <c r="D47" s="145">
        <v>194.27</v>
      </c>
      <c r="E47" s="155"/>
      <c r="K47" s="20"/>
    </row>
    <row r="48" spans="1:11" ht="33.75" customHeight="1" x14ac:dyDescent="0.25">
      <c r="A48" s="120" t="s">
        <v>123</v>
      </c>
      <c r="B48" s="121" t="s">
        <v>124</v>
      </c>
      <c r="C48" s="130">
        <f>+C49+C61+C88+C97+C93</f>
        <v>2851530</v>
      </c>
      <c r="D48" s="130">
        <f>+D49+D61+D88+D97+D93+D101</f>
        <v>349229.32999999996</v>
      </c>
      <c r="E48" s="153">
        <f>+D48/C48*100</f>
        <v>12.24708595034946</v>
      </c>
    </row>
    <row r="49" spans="1:5" ht="33.75" customHeight="1" x14ac:dyDescent="0.25">
      <c r="A49" s="123" t="s">
        <v>117</v>
      </c>
      <c r="B49" s="124" t="s">
        <v>107</v>
      </c>
      <c r="C49" s="125">
        <f>+C50</f>
        <v>2608030</v>
      </c>
      <c r="D49" s="125">
        <f>+D50</f>
        <v>258689.82</v>
      </c>
      <c r="E49" s="154">
        <f>+D49/C49*100</f>
        <v>9.9189740915556968</v>
      </c>
    </row>
    <row r="50" spans="1:5" ht="30.75" customHeight="1" x14ac:dyDescent="0.25">
      <c r="A50" s="126">
        <v>3</v>
      </c>
      <c r="B50" s="127" t="s">
        <v>33</v>
      </c>
      <c r="C50" s="131">
        <f>+C51+C59</f>
        <v>2608030</v>
      </c>
      <c r="D50" s="131">
        <f>+D51+D59</f>
        <v>258689.82</v>
      </c>
      <c r="E50" s="155">
        <f>+D50/C50*100</f>
        <v>9.9189740915556968</v>
      </c>
    </row>
    <row r="51" spans="1:5" ht="27" customHeight="1" x14ac:dyDescent="0.25">
      <c r="A51" s="126">
        <v>31</v>
      </c>
      <c r="B51" s="127" t="s">
        <v>34</v>
      </c>
      <c r="C51" s="131">
        <f>959549.31+320787.69+5000+19000+622100+126873+170920+362000</f>
        <v>2586230</v>
      </c>
      <c r="D51" s="131">
        <f>+D52+D53+D54+D55+D56+D57+D58</f>
        <v>258689.82</v>
      </c>
      <c r="E51" s="155">
        <f>+D51/C51*100</f>
        <v>10.00258368358576</v>
      </c>
    </row>
    <row r="52" spans="1:5" ht="27" customHeight="1" x14ac:dyDescent="0.25">
      <c r="A52" s="144">
        <v>3111</v>
      </c>
      <c r="B52" s="74" t="s">
        <v>36</v>
      </c>
      <c r="C52" s="128"/>
      <c r="D52" s="145">
        <v>19540.5</v>
      </c>
      <c r="E52" s="155"/>
    </row>
    <row r="53" spans="1:5" ht="27" customHeight="1" x14ac:dyDescent="0.25">
      <c r="A53" s="144">
        <v>3112</v>
      </c>
      <c r="B53" s="74" t="s">
        <v>84</v>
      </c>
      <c r="C53" s="128"/>
      <c r="D53" s="145">
        <v>2170.62</v>
      </c>
      <c r="E53" s="155"/>
    </row>
    <row r="54" spans="1:5" ht="27" customHeight="1" x14ac:dyDescent="0.25">
      <c r="A54" s="144">
        <v>3113</v>
      </c>
      <c r="B54" s="74" t="s">
        <v>37</v>
      </c>
      <c r="C54" s="128"/>
      <c r="D54" s="145">
        <v>151.09</v>
      </c>
      <c r="E54" s="155"/>
    </row>
    <row r="55" spans="1:5" ht="27" customHeight="1" x14ac:dyDescent="0.25">
      <c r="A55" s="144">
        <v>3114</v>
      </c>
      <c r="B55" s="74" t="s">
        <v>38</v>
      </c>
      <c r="C55" s="128"/>
      <c r="D55" s="145">
        <v>138163.26999999999</v>
      </c>
      <c r="E55" s="155"/>
    </row>
    <row r="56" spans="1:5" ht="27" customHeight="1" x14ac:dyDescent="0.25">
      <c r="A56" s="144">
        <v>3121</v>
      </c>
      <c r="B56" s="74" t="s">
        <v>39</v>
      </c>
      <c r="C56" s="128"/>
      <c r="D56" s="145">
        <v>3006.22</v>
      </c>
      <c r="E56" s="155"/>
    </row>
    <row r="57" spans="1:5" ht="27" customHeight="1" x14ac:dyDescent="0.25">
      <c r="A57" s="144">
        <v>3131</v>
      </c>
      <c r="B57" s="74" t="s">
        <v>41</v>
      </c>
      <c r="C57" s="128"/>
      <c r="D57" s="145">
        <v>28141.759999999998</v>
      </c>
      <c r="E57" s="155"/>
    </row>
    <row r="58" spans="1:5" ht="27" customHeight="1" x14ac:dyDescent="0.25">
      <c r="A58" s="144">
        <v>3132</v>
      </c>
      <c r="B58" s="74" t="s">
        <v>42</v>
      </c>
      <c r="C58" s="128"/>
      <c r="D58" s="145">
        <v>67516.36</v>
      </c>
      <c r="E58" s="155"/>
    </row>
    <row r="59" spans="1:5" ht="27" customHeight="1" x14ac:dyDescent="0.25">
      <c r="A59" s="126">
        <v>34</v>
      </c>
      <c r="B59" s="127" t="s">
        <v>69</v>
      </c>
      <c r="C59" s="131">
        <v>21800</v>
      </c>
      <c r="D59" s="131">
        <f>+D60</f>
        <v>0</v>
      </c>
      <c r="E59" s="155">
        <f>+D59/C59*100</f>
        <v>0</v>
      </c>
    </row>
    <row r="60" spans="1:5" ht="27" customHeight="1" x14ac:dyDescent="0.25">
      <c r="A60" s="144">
        <v>3431</v>
      </c>
      <c r="B60" s="74" t="s">
        <v>71</v>
      </c>
      <c r="C60" s="128"/>
      <c r="D60" s="145">
        <v>0</v>
      </c>
      <c r="E60" s="155"/>
    </row>
    <row r="61" spans="1:5" ht="33.75" customHeight="1" x14ac:dyDescent="0.25">
      <c r="A61" s="123" t="s">
        <v>125</v>
      </c>
      <c r="B61" s="124" t="s">
        <v>105</v>
      </c>
      <c r="C61" s="125">
        <f>+C62</f>
        <v>232000</v>
      </c>
      <c r="D61" s="125">
        <f>+D62</f>
        <v>52579.50999999998</v>
      </c>
      <c r="E61" s="154">
        <f>+D61/C61*100</f>
        <v>22.663581896551715</v>
      </c>
    </row>
    <row r="62" spans="1:5" ht="30.75" customHeight="1" x14ac:dyDescent="0.25">
      <c r="A62" s="126">
        <v>3</v>
      </c>
      <c r="B62" s="127" t="s">
        <v>33</v>
      </c>
      <c r="C62" s="131">
        <f>+C63+C84</f>
        <v>232000</v>
      </c>
      <c r="D62" s="131">
        <f>+D63+D84+D86</f>
        <v>52579.50999999998</v>
      </c>
      <c r="E62" s="155">
        <f>+D62/C62*100</f>
        <v>22.663581896551715</v>
      </c>
    </row>
    <row r="63" spans="1:5" ht="27" customHeight="1" x14ac:dyDescent="0.25">
      <c r="A63" s="126">
        <v>32</v>
      </c>
      <c r="B63" s="127" t="s">
        <v>43</v>
      </c>
      <c r="C63" s="131">
        <f>2500+5000+10000+27836+8000+10000+41408+3000+64500+2000+4000+3000+776+15000+10000+12000+8000+3000+800+1000</f>
        <v>231820</v>
      </c>
      <c r="D63" s="131">
        <f>+D64+D65+D66+D67+D70+D72+D73+D74+D76+D77+D78+D79+D80+D81+D83+D68+D69+D71+D75+D82</f>
        <v>52300.669999999984</v>
      </c>
      <c r="E63" s="155">
        <f>+D63/C63*100</f>
        <v>22.560896385126384</v>
      </c>
    </row>
    <row r="64" spans="1:5" ht="27" customHeight="1" x14ac:dyDescent="0.25">
      <c r="A64" s="144">
        <v>3211</v>
      </c>
      <c r="B64" s="74" t="s">
        <v>45</v>
      </c>
      <c r="C64" s="145"/>
      <c r="D64" s="145">
        <v>1239.5</v>
      </c>
      <c r="E64" s="155"/>
    </row>
    <row r="65" spans="1:5" ht="27" customHeight="1" x14ac:dyDescent="0.25">
      <c r="A65" s="144">
        <v>3213</v>
      </c>
      <c r="B65" s="74" t="s">
        <v>47</v>
      </c>
      <c r="C65" s="145"/>
      <c r="D65" s="145">
        <v>2865.5</v>
      </c>
      <c r="E65" s="155"/>
    </row>
    <row r="66" spans="1:5" ht="27" customHeight="1" x14ac:dyDescent="0.25">
      <c r="A66" s="144">
        <v>3221</v>
      </c>
      <c r="B66" s="74" t="s">
        <v>49</v>
      </c>
      <c r="C66" s="145"/>
      <c r="D66" s="145">
        <v>152.22</v>
      </c>
      <c r="E66" s="155"/>
    </row>
    <row r="67" spans="1:5" ht="27" customHeight="1" x14ac:dyDescent="0.25">
      <c r="A67" s="144">
        <v>3223</v>
      </c>
      <c r="B67" s="74" t="s">
        <v>51</v>
      </c>
      <c r="C67" s="145"/>
      <c r="D67" s="145">
        <v>3399.38</v>
      </c>
      <c r="E67" s="155"/>
    </row>
    <row r="68" spans="1:5" ht="27" customHeight="1" x14ac:dyDescent="0.25">
      <c r="A68" s="144">
        <v>3224</v>
      </c>
      <c r="B68" s="150" t="s">
        <v>52</v>
      </c>
      <c r="C68" s="145"/>
      <c r="D68" s="145">
        <v>488.56</v>
      </c>
      <c r="E68" s="155"/>
    </row>
    <row r="69" spans="1:5" ht="27" customHeight="1" x14ac:dyDescent="0.25">
      <c r="A69" s="144">
        <v>3225</v>
      </c>
      <c r="B69" s="74" t="s">
        <v>53</v>
      </c>
      <c r="C69" s="145"/>
      <c r="D69" s="145">
        <v>0</v>
      </c>
      <c r="E69" s="155"/>
    </row>
    <row r="70" spans="1:5" ht="27" customHeight="1" x14ac:dyDescent="0.25">
      <c r="A70" s="144">
        <v>3227</v>
      </c>
      <c r="B70" s="74" t="s">
        <v>54</v>
      </c>
      <c r="C70" s="145"/>
      <c r="D70" s="145">
        <v>0</v>
      </c>
      <c r="E70" s="155"/>
    </row>
    <row r="71" spans="1:5" ht="27" customHeight="1" x14ac:dyDescent="0.25">
      <c r="A71" s="144">
        <v>3231</v>
      </c>
      <c r="B71" s="74" t="s">
        <v>56</v>
      </c>
      <c r="C71" s="145"/>
      <c r="D71" s="145">
        <v>859.95</v>
      </c>
      <c r="E71" s="155"/>
    </row>
    <row r="72" spans="1:5" ht="27" customHeight="1" x14ac:dyDescent="0.25">
      <c r="A72" s="144">
        <v>3232</v>
      </c>
      <c r="B72" s="74" t="s">
        <v>57</v>
      </c>
      <c r="C72" s="145"/>
      <c r="D72" s="145">
        <v>24750.67</v>
      </c>
      <c r="E72" s="155"/>
    </row>
    <row r="73" spans="1:5" ht="27" customHeight="1" x14ac:dyDescent="0.25">
      <c r="A73" s="144">
        <v>3234</v>
      </c>
      <c r="B73" s="74" t="s">
        <v>58</v>
      </c>
      <c r="C73" s="145"/>
      <c r="D73" s="145">
        <v>476.34</v>
      </c>
      <c r="E73" s="155"/>
    </row>
    <row r="74" spans="1:5" ht="27" customHeight="1" x14ac:dyDescent="0.25">
      <c r="A74" s="144">
        <v>3235</v>
      </c>
      <c r="B74" s="74" t="s">
        <v>59</v>
      </c>
      <c r="C74" s="145"/>
      <c r="D74" s="145">
        <v>141.02000000000001</v>
      </c>
      <c r="E74" s="155"/>
    </row>
    <row r="75" spans="1:5" ht="27" customHeight="1" x14ac:dyDescent="0.25">
      <c r="A75" s="144">
        <v>3236</v>
      </c>
      <c r="B75" s="74" t="s">
        <v>163</v>
      </c>
      <c r="C75" s="145"/>
      <c r="D75" s="145">
        <v>80</v>
      </c>
      <c r="E75" s="155"/>
    </row>
    <row r="76" spans="1:5" ht="27" customHeight="1" x14ac:dyDescent="0.25">
      <c r="A76" s="144">
        <v>3237</v>
      </c>
      <c r="B76" s="74" t="s">
        <v>61</v>
      </c>
      <c r="C76" s="145"/>
      <c r="D76" s="145">
        <v>5207.91</v>
      </c>
      <c r="E76" s="155"/>
    </row>
    <row r="77" spans="1:5" ht="27" customHeight="1" x14ac:dyDescent="0.25">
      <c r="A77" s="144">
        <v>3238</v>
      </c>
      <c r="B77" s="74" t="s">
        <v>62</v>
      </c>
      <c r="C77" s="145"/>
      <c r="D77" s="145">
        <v>1051.77</v>
      </c>
      <c r="E77" s="155"/>
    </row>
    <row r="78" spans="1:5" ht="27" customHeight="1" x14ac:dyDescent="0.25">
      <c r="A78" s="144">
        <v>3239</v>
      </c>
      <c r="B78" s="74" t="s">
        <v>63</v>
      </c>
      <c r="C78" s="145"/>
      <c r="D78" s="145">
        <v>4466.2</v>
      </c>
      <c r="E78" s="155"/>
    </row>
    <row r="79" spans="1:5" ht="27" customHeight="1" x14ac:dyDescent="0.25">
      <c r="A79" s="144">
        <v>3292</v>
      </c>
      <c r="B79" s="74" t="s">
        <v>65</v>
      </c>
      <c r="C79" s="145"/>
      <c r="D79" s="145">
        <v>4437.33</v>
      </c>
      <c r="E79" s="155"/>
    </row>
    <row r="80" spans="1:5" ht="27" customHeight="1" x14ac:dyDescent="0.25">
      <c r="A80" s="144">
        <v>3293</v>
      </c>
      <c r="B80" s="74" t="s">
        <v>66</v>
      </c>
      <c r="C80" s="145"/>
      <c r="D80" s="145">
        <v>1906.29</v>
      </c>
      <c r="E80" s="155"/>
    </row>
    <row r="81" spans="1:5" ht="27" customHeight="1" x14ac:dyDescent="0.25">
      <c r="A81" s="144">
        <v>3295</v>
      </c>
      <c r="B81" s="74" t="s">
        <v>67</v>
      </c>
      <c r="C81" s="145"/>
      <c r="D81" s="145">
        <v>327.43</v>
      </c>
      <c r="E81" s="155"/>
    </row>
    <row r="82" spans="1:5" ht="27" customHeight="1" x14ac:dyDescent="0.25">
      <c r="A82" s="144">
        <v>3296</v>
      </c>
      <c r="B82" s="74" t="s">
        <v>164</v>
      </c>
      <c r="C82" s="145"/>
      <c r="D82" s="145">
        <v>14</v>
      </c>
      <c r="E82" s="155"/>
    </row>
    <row r="83" spans="1:5" ht="27" customHeight="1" x14ac:dyDescent="0.25">
      <c r="A83" s="144">
        <v>3299</v>
      </c>
      <c r="B83" s="74" t="s">
        <v>134</v>
      </c>
      <c r="C83" s="145"/>
      <c r="D83" s="145">
        <v>436.6</v>
      </c>
      <c r="E83" s="155"/>
    </row>
    <row r="84" spans="1:5" ht="27" customHeight="1" x14ac:dyDescent="0.25">
      <c r="A84" s="126">
        <v>34</v>
      </c>
      <c r="B84" s="127" t="s">
        <v>69</v>
      </c>
      <c r="C84" s="131">
        <v>180</v>
      </c>
      <c r="D84" s="131">
        <f>+D85</f>
        <v>98.84</v>
      </c>
      <c r="E84" s="155">
        <f>+D84/C84*100</f>
        <v>54.911111111111111</v>
      </c>
    </row>
    <row r="85" spans="1:5" ht="27" customHeight="1" x14ac:dyDescent="0.25">
      <c r="A85" s="144">
        <v>3431</v>
      </c>
      <c r="B85" s="143" t="s">
        <v>71</v>
      </c>
      <c r="C85" s="146">
        <v>0</v>
      </c>
      <c r="D85" s="146">
        <v>98.84</v>
      </c>
      <c r="E85" s="155"/>
    </row>
    <row r="86" spans="1:5" ht="27" customHeight="1" x14ac:dyDescent="0.25">
      <c r="A86" s="126">
        <v>38</v>
      </c>
      <c r="B86" s="127" t="s">
        <v>165</v>
      </c>
      <c r="C86" s="131">
        <v>0</v>
      </c>
      <c r="D86" s="131">
        <f>+D87</f>
        <v>180</v>
      </c>
      <c r="E86" s="155">
        <v>0</v>
      </c>
    </row>
    <row r="87" spans="1:5" ht="27" customHeight="1" x14ac:dyDescent="0.25">
      <c r="A87" s="144">
        <v>3835</v>
      </c>
      <c r="B87" s="143" t="s">
        <v>166</v>
      </c>
      <c r="C87" s="146"/>
      <c r="D87" s="146">
        <v>180</v>
      </c>
      <c r="E87" s="155"/>
    </row>
    <row r="88" spans="1:5" ht="33.75" customHeight="1" x14ac:dyDescent="0.25">
      <c r="A88" s="123" t="s">
        <v>126</v>
      </c>
      <c r="B88" s="124" t="s">
        <v>106</v>
      </c>
      <c r="C88" s="125">
        <f t="shared" ref="C88:D89" si="1">+C89</f>
        <v>10000</v>
      </c>
      <c r="D88" s="125">
        <f t="shared" si="1"/>
        <v>3000</v>
      </c>
      <c r="E88" s="154">
        <f>+D88/C88*100</f>
        <v>30</v>
      </c>
    </row>
    <row r="89" spans="1:5" ht="30.75" customHeight="1" x14ac:dyDescent="0.25">
      <c r="A89" s="126">
        <v>3</v>
      </c>
      <c r="B89" s="127" t="s">
        <v>33</v>
      </c>
      <c r="C89" s="131">
        <f t="shared" si="1"/>
        <v>10000</v>
      </c>
      <c r="D89" s="131">
        <f t="shared" si="1"/>
        <v>3000</v>
      </c>
      <c r="E89" s="155">
        <f>+D89/C89*100</f>
        <v>30</v>
      </c>
    </row>
    <row r="90" spans="1:5" ht="27" customHeight="1" x14ac:dyDescent="0.25">
      <c r="A90" s="126">
        <v>32</v>
      </c>
      <c r="B90" s="127" t="s">
        <v>120</v>
      </c>
      <c r="C90" s="131">
        <f>7000+3000</f>
        <v>10000</v>
      </c>
      <c r="D90" s="131">
        <f>+D92+D91</f>
        <v>3000</v>
      </c>
      <c r="E90" s="155">
        <f>+D90/C90*100</f>
        <v>30</v>
      </c>
    </row>
    <row r="91" spans="1:5" ht="27" customHeight="1" x14ac:dyDescent="0.25">
      <c r="A91" s="144">
        <v>3223</v>
      </c>
      <c r="B91" s="74" t="s">
        <v>51</v>
      </c>
      <c r="C91" s="131"/>
      <c r="D91" s="131">
        <v>0</v>
      </c>
      <c r="E91" s="155"/>
    </row>
    <row r="92" spans="1:5" ht="27" customHeight="1" x14ac:dyDescent="0.25">
      <c r="A92" s="144">
        <v>3232</v>
      </c>
      <c r="B92" s="74" t="s">
        <v>57</v>
      </c>
      <c r="C92" s="145"/>
      <c r="D92" s="145">
        <v>3000</v>
      </c>
      <c r="E92" s="155"/>
    </row>
    <row r="93" spans="1:5" ht="33.75" customHeight="1" x14ac:dyDescent="0.25">
      <c r="A93" s="123" t="s">
        <v>167</v>
      </c>
      <c r="B93" s="124" t="s">
        <v>168</v>
      </c>
      <c r="C93" s="125">
        <f t="shared" ref="C93:D94" si="2">+C94</f>
        <v>1500</v>
      </c>
      <c r="D93" s="125">
        <f t="shared" si="2"/>
        <v>0</v>
      </c>
      <c r="E93" s="154">
        <f>+D93/C93*100</f>
        <v>0</v>
      </c>
    </row>
    <row r="94" spans="1:5" ht="30.75" customHeight="1" x14ac:dyDescent="0.25">
      <c r="A94" s="126">
        <v>3</v>
      </c>
      <c r="B94" s="127" t="s">
        <v>33</v>
      </c>
      <c r="C94" s="131">
        <f t="shared" si="2"/>
        <v>1500</v>
      </c>
      <c r="D94" s="131">
        <f t="shared" si="2"/>
        <v>0</v>
      </c>
      <c r="E94" s="155">
        <f>+D94/C94*100</f>
        <v>0</v>
      </c>
    </row>
    <row r="95" spans="1:5" ht="27" customHeight="1" x14ac:dyDescent="0.25">
      <c r="A95" s="126">
        <v>32</v>
      </c>
      <c r="B95" s="127" t="s">
        <v>120</v>
      </c>
      <c r="C95" s="131">
        <v>1500</v>
      </c>
      <c r="D95" s="131">
        <f>+D96</f>
        <v>0</v>
      </c>
      <c r="E95" s="155">
        <f>+D95/C95*100</f>
        <v>0</v>
      </c>
    </row>
    <row r="96" spans="1:5" ht="27" customHeight="1" x14ac:dyDescent="0.25">
      <c r="A96" s="144">
        <v>3232</v>
      </c>
      <c r="B96" s="74" t="s">
        <v>57</v>
      </c>
      <c r="C96" s="131"/>
      <c r="D96" s="131">
        <v>0</v>
      </c>
      <c r="E96" s="155"/>
    </row>
    <row r="97" spans="1:5" ht="33.75" customHeight="1" x14ac:dyDescent="0.25">
      <c r="A97" s="123" t="s">
        <v>175</v>
      </c>
      <c r="B97" s="124" t="s">
        <v>177</v>
      </c>
      <c r="C97" s="125">
        <f t="shared" ref="C97:D98" si="3">+C98</f>
        <v>0</v>
      </c>
      <c r="D97" s="125">
        <f>+D98</f>
        <v>9960</v>
      </c>
      <c r="E97" s="154">
        <v>0</v>
      </c>
    </row>
    <row r="98" spans="1:5" ht="30.75" customHeight="1" x14ac:dyDescent="0.25">
      <c r="A98" s="126">
        <v>3</v>
      </c>
      <c r="B98" s="127" t="s">
        <v>33</v>
      </c>
      <c r="C98" s="128">
        <f t="shared" si="3"/>
        <v>0</v>
      </c>
      <c r="D98" s="128">
        <f t="shared" si="3"/>
        <v>9960</v>
      </c>
      <c r="E98" s="155">
        <v>0</v>
      </c>
    </row>
    <row r="99" spans="1:5" ht="27" customHeight="1" x14ac:dyDescent="0.25">
      <c r="A99" s="126">
        <v>32</v>
      </c>
      <c r="B99" s="127" t="s">
        <v>43</v>
      </c>
      <c r="C99" s="128">
        <v>0</v>
      </c>
      <c r="D99" s="128">
        <f>+D100</f>
        <v>9960</v>
      </c>
      <c r="E99" s="155">
        <v>0</v>
      </c>
    </row>
    <row r="100" spans="1:5" ht="27" customHeight="1" x14ac:dyDescent="0.25">
      <c r="A100" s="144">
        <v>3222</v>
      </c>
      <c r="B100" s="74" t="s">
        <v>50</v>
      </c>
      <c r="C100" s="145"/>
      <c r="D100" s="145">
        <v>9960</v>
      </c>
      <c r="E100" s="155"/>
    </row>
    <row r="101" spans="1:5" ht="33.75" customHeight="1" x14ac:dyDescent="0.25">
      <c r="A101" s="123" t="s">
        <v>176</v>
      </c>
      <c r="B101" s="124" t="s">
        <v>178</v>
      </c>
      <c r="C101" s="125">
        <f t="shared" ref="C101:D102" si="4">+C102</f>
        <v>0</v>
      </c>
      <c r="D101" s="125">
        <f>+D102</f>
        <v>25000</v>
      </c>
      <c r="E101" s="154">
        <v>0</v>
      </c>
    </row>
    <row r="102" spans="1:5" ht="30.75" customHeight="1" x14ac:dyDescent="0.25">
      <c r="A102" s="126">
        <v>3</v>
      </c>
      <c r="B102" s="127" t="s">
        <v>33</v>
      </c>
      <c r="C102" s="128">
        <f t="shared" si="4"/>
        <v>0</v>
      </c>
      <c r="D102" s="128">
        <f t="shared" si="4"/>
        <v>25000</v>
      </c>
      <c r="E102" s="155">
        <v>0</v>
      </c>
    </row>
    <row r="103" spans="1:5" ht="27" customHeight="1" x14ac:dyDescent="0.25">
      <c r="A103" s="126">
        <v>32</v>
      </c>
      <c r="B103" s="127" t="s">
        <v>43</v>
      </c>
      <c r="C103" s="128">
        <v>0</v>
      </c>
      <c r="D103" s="128">
        <f>+D104</f>
        <v>25000</v>
      </c>
      <c r="E103" s="155">
        <v>0</v>
      </c>
    </row>
    <row r="104" spans="1:5" ht="27" customHeight="1" x14ac:dyDescent="0.25">
      <c r="A104" s="144">
        <v>3232</v>
      </c>
      <c r="B104" s="74" t="s">
        <v>57</v>
      </c>
      <c r="C104" s="145"/>
      <c r="D104" s="145">
        <v>25000</v>
      </c>
      <c r="E104" s="155"/>
    </row>
    <row r="105" spans="1:5" ht="33.75" customHeight="1" x14ac:dyDescent="0.25">
      <c r="A105" s="120" t="s">
        <v>169</v>
      </c>
      <c r="B105" s="121" t="s">
        <v>170</v>
      </c>
      <c r="C105" s="130">
        <f t="shared" ref="C105:D107" si="5">+C106</f>
        <v>1800000</v>
      </c>
      <c r="D105" s="130">
        <f t="shared" si="5"/>
        <v>0</v>
      </c>
      <c r="E105" s="156">
        <v>0</v>
      </c>
    </row>
    <row r="106" spans="1:5" ht="33.75" customHeight="1" x14ac:dyDescent="0.25">
      <c r="A106" s="123" t="s">
        <v>171</v>
      </c>
      <c r="B106" s="124" t="s">
        <v>172</v>
      </c>
      <c r="C106" s="125">
        <f t="shared" si="5"/>
        <v>1800000</v>
      </c>
      <c r="D106" s="125">
        <f t="shared" si="5"/>
        <v>0</v>
      </c>
      <c r="E106" s="154">
        <f>+D106/C106*100</f>
        <v>0</v>
      </c>
    </row>
    <row r="107" spans="1:5" ht="27" customHeight="1" x14ac:dyDescent="0.25">
      <c r="A107" s="126">
        <v>4</v>
      </c>
      <c r="B107" s="151" t="s">
        <v>9</v>
      </c>
      <c r="C107" s="128">
        <f t="shared" si="5"/>
        <v>1800000</v>
      </c>
      <c r="D107" s="128">
        <f t="shared" si="5"/>
        <v>0</v>
      </c>
      <c r="E107" s="155">
        <f>+D107/C107*100</f>
        <v>0</v>
      </c>
    </row>
    <row r="108" spans="1:5" ht="27" customHeight="1" x14ac:dyDescent="0.25">
      <c r="A108" s="126">
        <v>42</v>
      </c>
      <c r="B108" s="133" t="s">
        <v>74</v>
      </c>
      <c r="C108" s="131">
        <v>1800000</v>
      </c>
      <c r="D108" s="131">
        <f>+D109</f>
        <v>0</v>
      </c>
      <c r="E108" s="155">
        <v>0</v>
      </c>
    </row>
    <row r="109" spans="1:5" ht="27" customHeight="1" x14ac:dyDescent="0.25">
      <c r="A109" s="144">
        <v>4231</v>
      </c>
      <c r="B109" s="147" t="s">
        <v>31</v>
      </c>
      <c r="C109" s="146"/>
      <c r="D109" s="146">
        <v>0</v>
      </c>
      <c r="E109" s="155"/>
    </row>
    <row r="110" spans="1:5" ht="33.75" customHeight="1" x14ac:dyDescent="0.25">
      <c r="A110" s="120" t="s">
        <v>142</v>
      </c>
      <c r="B110" s="121" t="s">
        <v>127</v>
      </c>
      <c r="C110" s="130">
        <f>+C112+C123+C119</f>
        <v>138000</v>
      </c>
      <c r="D110" s="130">
        <f>+D112+D123+D119</f>
        <v>47861.440000000002</v>
      </c>
      <c r="E110" s="156">
        <f>+D110/C110*100</f>
        <v>34.68220289855072</v>
      </c>
    </row>
    <row r="111" spans="1:5" ht="33.75" customHeight="1" x14ac:dyDescent="0.25">
      <c r="A111" s="123" t="s">
        <v>125</v>
      </c>
      <c r="B111" s="124" t="s">
        <v>105</v>
      </c>
      <c r="C111" s="125">
        <f>+C112</f>
        <v>38000</v>
      </c>
      <c r="D111" s="125">
        <f>+D112</f>
        <v>37953.93</v>
      </c>
      <c r="E111" s="154">
        <f>+D111/C111*100</f>
        <v>99.878763157894738</v>
      </c>
    </row>
    <row r="112" spans="1:5" ht="27" customHeight="1" x14ac:dyDescent="0.25">
      <c r="A112" s="126">
        <v>4</v>
      </c>
      <c r="B112" s="151" t="s">
        <v>9</v>
      </c>
      <c r="C112" s="128">
        <f>+C113</f>
        <v>38000</v>
      </c>
      <c r="D112" s="128">
        <f>+D113</f>
        <v>37953.93</v>
      </c>
      <c r="E112" s="155">
        <f>+D112/C112*100</f>
        <v>99.878763157894738</v>
      </c>
    </row>
    <row r="113" spans="1:5" ht="27" customHeight="1" x14ac:dyDescent="0.25">
      <c r="A113" s="126">
        <v>42</v>
      </c>
      <c r="B113" s="133" t="s">
        <v>74</v>
      </c>
      <c r="C113" s="128">
        <f>10000+6000+2000+20000</f>
        <v>38000</v>
      </c>
      <c r="D113" s="128">
        <f>+D114+D115+D116+D117</f>
        <v>37953.93</v>
      </c>
      <c r="E113" s="155">
        <f>+D113/C113*100</f>
        <v>99.878763157894738</v>
      </c>
    </row>
    <row r="114" spans="1:5" ht="27" customHeight="1" x14ac:dyDescent="0.25">
      <c r="A114" s="144">
        <v>4221</v>
      </c>
      <c r="B114" s="147" t="s">
        <v>76</v>
      </c>
      <c r="C114" s="145"/>
      <c r="D114" s="145">
        <v>2497.37</v>
      </c>
      <c r="E114" s="155"/>
    </row>
    <row r="115" spans="1:5" ht="27" customHeight="1" x14ac:dyDescent="0.25">
      <c r="A115" s="144">
        <v>4223</v>
      </c>
      <c r="B115" s="147" t="s">
        <v>78</v>
      </c>
      <c r="C115" s="145"/>
      <c r="D115" s="145">
        <f>13484.93-650</f>
        <v>12834.93</v>
      </c>
      <c r="E115" s="155"/>
    </row>
    <row r="116" spans="1:5" ht="27" customHeight="1" x14ac:dyDescent="0.25">
      <c r="A116" s="144">
        <v>4227</v>
      </c>
      <c r="B116" s="147" t="s">
        <v>135</v>
      </c>
      <c r="C116" s="145"/>
      <c r="D116" s="145">
        <v>498.99</v>
      </c>
      <c r="E116" s="155"/>
    </row>
    <row r="117" spans="1:5" ht="27" customHeight="1" x14ac:dyDescent="0.25">
      <c r="A117" s="144">
        <v>4231</v>
      </c>
      <c r="B117" s="147" t="s">
        <v>145</v>
      </c>
      <c r="C117" s="145"/>
      <c r="D117" s="145">
        <v>22122.639999999999</v>
      </c>
      <c r="E117" s="155"/>
    </row>
    <row r="118" spans="1:5" ht="33.75" customHeight="1" x14ac:dyDescent="0.25">
      <c r="A118" s="123" t="s">
        <v>144</v>
      </c>
      <c r="B118" s="124" t="s">
        <v>139</v>
      </c>
      <c r="C118" s="125">
        <f>+C119</f>
        <v>100000</v>
      </c>
      <c r="D118" s="125">
        <f>+D119</f>
        <v>0</v>
      </c>
      <c r="E118" s="154">
        <v>0</v>
      </c>
    </row>
    <row r="119" spans="1:5" ht="27" customHeight="1" x14ac:dyDescent="0.25">
      <c r="A119" s="126">
        <v>4</v>
      </c>
      <c r="B119" s="151" t="s">
        <v>9</v>
      </c>
      <c r="C119" s="128">
        <f>+C120</f>
        <v>100000</v>
      </c>
      <c r="D119" s="128">
        <f>+D120</f>
        <v>0</v>
      </c>
      <c r="E119" s="155">
        <v>0</v>
      </c>
    </row>
    <row r="120" spans="1:5" ht="27" customHeight="1" x14ac:dyDescent="0.25">
      <c r="A120" s="126">
        <v>42</v>
      </c>
      <c r="B120" s="133" t="s">
        <v>74</v>
      </c>
      <c r="C120" s="128">
        <v>100000</v>
      </c>
      <c r="D120" s="128">
        <f>+D121</f>
        <v>0</v>
      </c>
      <c r="E120" s="155">
        <v>0</v>
      </c>
    </row>
    <row r="121" spans="1:5" ht="27" customHeight="1" x14ac:dyDescent="0.25">
      <c r="A121" s="144">
        <v>4231</v>
      </c>
      <c r="B121" s="147" t="s">
        <v>145</v>
      </c>
      <c r="C121" s="145"/>
      <c r="D121" s="145">
        <v>0</v>
      </c>
      <c r="E121" s="155"/>
    </row>
    <row r="122" spans="1:5" ht="33.75" customHeight="1" x14ac:dyDescent="0.25">
      <c r="A122" s="123" t="s">
        <v>175</v>
      </c>
      <c r="B122" s="124" t="s">
        <v>177</v>
      </c>
      <c r="C122" s="132">
        <f>+C123</f>
        <v>0</v>
      </c>
      <c r="D122" s="132">
        <f>+D123</f>
        <v>9907.51</v>
      </c>
      <c r="E122" s="154">
        <v>0</v>
      </c>
    </row>
    <row r="123" spans="1:5" ht="27" customHeight="1" x14ac:dyDescent="0.25">
      <c r="A123" s="126">
        <v>4</v>
      </c>
      <c r="B123" s="151" t="s">
        <v>9</v>
      </c>
      <c r="C123" s="131">
        <f>+C126+C124</f>
        <v>0</v>
      </c>
      <c r="D123" s="131">
        <f>+D124+D126</f>
        <v>9907.51</v>
      </c>
      <c r="E123" s="157">
        <v>0</v>
      </c>
    </row>
    <row r="124" spans="1:5" ht="27" customHeight="1" x14ac:dyDescent="0.25">
      <c r="A124" s="126">
        <v>41</v>
      </c>
      <c r="B124" s="133" t="s">
        <v>81</v>
      </c>
      <c r="C124" s="131">
        <v>0</v>
      </c>
      <c r="D124" s="131">
        <f>+D125</f>
        <v>7312.5</v>
      </c>
      <c r="E124" s="155">
        <v>0</v>
      </c>
    </row>
    <row r="125" spans="1:5" ht="27" customHeight="1" x14ac:dyDescent="0.25">
      <c r="A125" s="144">
        <v>4124</v>
      </c>
      <c r="B125" s="147" t="s">
        <v>143</v>
      </c>
      <c r="C125" s="146"/>
      <c r="D125" s="146">
        <f>5850+1462.5</f>
        <v>7312.5</v>
      </c>
      <c r="E125" s="155"/>
    </row>
    <row r="126" spans="1:5" ht="27" customHeight="1" x14ac:dyDescent="0.25">
      <c r="A126" s="126">
        <v>42</v>
      </c>
      <c r="B126" s="133" t="s">
        <v>74</v>
      </c>
      <c r="C126" s="131">
        <v>0</v>
      </c>
      <c r="D126" s="131">
        <f>+D127+D128</f>
        <v>2595.0100000000002</v>
      </c>
      <c r="E126" s="157">
        <v>0</v>
      </c>
    </row>
    <row r="127" spans="1:5" ht="27" customHeight="1" x14ac:dyDescent="0.25">
      <c r="A127" s="144">
        <v>4222</v>
      </c>
      <c r="B127" s="147" t="s">
        <v>77</v>
      </c>
      <c r="C127" s="145"/>
      <c r="D127" s="145">
        <v>1041</v>
      </c>
      <c r="E127" s="155"/>
    </row>
    <row r="128" spans="1:5" ht="27" customHeight="1" x14ac:dyDescent="0.25">
      <c r="A128" s="144">
        <v>4223</v>
      </c>
      <c r="B128" s="147" t="s">
        <v>78</v>
      </c>
      <c r="C128" s="145"/>
      <c r="D128" s="145">
        <f>904.01+650</f>
        <v>1554.01</v>
      </c>
      <c r="E128" s="155"/>
    </row>
  </sheetData>
  <mergeCells count="2">
    <mergeCell ref="A1:E1"/>
    <mergeCell ref="A3:E3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IZVR. PO EKONOM. KLAS -PRIHODI</vt:lpstr>
      <vt:lpstr>IZVR.PO EKONOM KLAS.-RASHODI</vt:lpstr>
      <vt:lpstr>IZVR.PO IZVORIMA FINANCIR</vt:lpstr>
      <vt:lpstr>IZVR.PO FUNKCIJSKOJ KLASIFIKACI</vt:lpstr>
      <vt:lpstr>Račun financiranja</vt:lpstr>
      <vt:lpstr>IZVR. POSEBNI DIO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delo</cp:lastModifiedBy>
  <cp:lastPrinted>2026-07-23T10:11:06Z</cp:lastPrinted>
  <dcterms:created xsi:type="dcterms:W3CDTF">2024-03-13T09:05:48Z</dcterms:created>
  <dcterms:modified xsi:type="dcterms:W3CDTF">2026-07-27T11:04:49Z</dcterms:modified>
</cp:coreProperties>
</file>